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edrive-global.kpmg.com/personal/pscicchitano_kpmg_it/Documents/Documents/Documenti da salvare/CLIENTI/Manager/Università/2025/3 LEZIONE/"/>
    </mc:Choice>
  </mc:AlternateContent>
  <xr:revisionPtr revIDLastSave="625" documentId="11_4ECC028C1E18CF8AE7EB0ECE79FE3DF13F6D04EA" xr6:coauthVersionLast="47" xr6:coauthVersionMax="47" xr10:uidLastSave="{A902798D-A86D-4BA6-B327-B14674468972}"/>
  <bookViews>
    <workbookView xWindow="-110" yWindow="-110" windowWidth="19420" windowHeight="11500" xr2:uid="{00000000-000D-0000-FFFF-FFFF00000000}"/>
  </bookViews>
  <sheets>
    <sheet name="Bilancio iv Direttiva" sheetId="1" r:id="rId1"/>
    <sheet name="_TM_EBITDA" sheetId="5" state="veryHidden" r:id="rId2"/>
    <sheet name="_TM_EBITDA normalizzato" sheetId="6" state="veryHidden" r:id="rId3"/>
    <sheet name="EBITDA" sheetId="2" r:id="rId4"/>
    <sheet name="EBITDA normalizzato" sheetId="3" r:id="rId5"/>
    <sheet name="Calcolo Obsolescenza" sheetId="7" r:id="rId6"/>
    <sheet name="Movimentazione FSC" sheetId="9" r:id="rId7"/>
    <sheet name="PFN post aggiustamenti" sheetId="4" r:id="rId8"/>
    <sheet name="_TM_Sheet2" sheetId="8" state="veryHidden" r:id="rId9"/>
    <sheet name="_TM_Sheet4" sheetId="10" state="veryHidden" r:id="rId10"/>
    <sheet name="_TM_Effetti di normalizzazione" sheetId="14" state="veryHidden" r:id="rId11"/>
    <sheet name="Effetti di normalizzazione" sheetId="11" r:id="rId12"/>
    <sheet name="_TM_Foglio1" sheetId="13" state="veryHidden" r:id="rId13"/>
    <sheet name="Capitale Circolante operativo" sheetId="12" r:id="rId14"/>
  </sheets>
  <definedNames>
    <definedName name="_xlnm.Print_Area" localSheetId="0">'Bilancio iv Direttiva'!$A$1:$D$404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4" i="1" l="1"/>
  <c r="C3" i="4" s="1"/>
  <c r="C17" i="4" s="1"/>
  <c r="D37" i="9"/>
  <c r="I27" i="9"/>
  <c r="F6" i="11"/>
  <c r="E6" i="11"/>
  <c r="D6" i="11"/>
  <c r="C6" i="11"/>
  <c r="B6" i="11"/>
  <c r="I33" i="9"/>
  <c r="H33" i="9"/>
  <c r="G33" i="9"/>
  <c r="F33" i="9"/>
  <c r="E33" i="9"/>
  <c r="D33" i="9"/>
  <c r="I32" i="9"/>
  <c r="H32" i="9"/>
  <c r="G32" i="9"/>
  <c r="F32" i="9"/>
  <c r="E32" i="9"/>
  <c r="D32" i="9"/>
  <c r="H27" i="9"/>
  <c r="G27" i="9"/>
  <c r="F27" i="9"/>
  <c r="E27" i="9"/>
  <c r="D27" i="9"/>
  <c r="I26" i="9"/>
  <c r="H26" i="9"/>
  <c r="G26" i="9"/>
  <c r="F26" i="9"/>
  <c r="E26" i="9"/>
  <c r="D26" i="9"/>
  <c r="I17" i="9"/>
  <c r="H17" i="9"/>
  <c r="G17" i="9"/>
  <c r="F17" i="9"/>
  <c r="E17" i="9"/>
  <c r="D17" i="9"/>
  <c r="C11" i="7"/>
  <c r="C13" i="7" s="1"/>
  <c r="H7" i="7"/>
  <c r="G7" i="7"/>
  <c r="F7" i="7"/>
  <c r="E7" i="7"/>
  <c r="D7" i="7"/>
  <c r="D9" i="7" s="1"/>
  <c r="E9" i="7"/>
  <c r="F9" i="7"/>
  <c r="G9" i="7"/>
  <c r="H9" i="7"/>
  <c r="C9" i="7"/>
  <c r="C7" i="7"/>
  <c r="D17" i="3"/>
  <c r="C6" i="2"/>
  <c r="B6" i="2"/>
  <c r="D3" i="3" s="1"/>
  <c r="D394" i="1"/>
  <c r="C394" i="1"/>
  <c r="D385" i="1"/>
  <c r="D387" i="1" s="1"/>
  <c r="C385" i="1"/>
  <c r="C387" i="1" s="1"/>
  <c r="D366" i="1"/>
  <c r="D373" i="1" s="1"/>
  <c r="C366" i="1"/>
  <c r="C373" i="1" s="1"/>
  <c r="C355" i="1"/>
  <c r="C347" i="1"/>
  <c r="C332" i="1"/>
  <c r="D355" i="1"/>
  <c r="D347" i="1"/>
  <c r="D332" i="1"/>
  <c r="D313" i="1"/>
  <c r="C313" i="1"/>
  <c r="D306" i="1"/>
  <c r="D323" i="1" s="1"/>
  <c r="C306" i="1"/>
  <c r="C323" i="1" s="1"/>
  <c r="D290" i="1"/>
  <c r="D291" i="1" s="1"/>
  <c r="C290" i="1"/>
  <c r="C291" i="1" s="1"/>
  <c r="C325" i="1" s="1"/>
  <c r="C253" i="1"/>
  <c r="D270" i="1"/>
  <c r="C270" i="1"/>
  <c r="D263" i="1"/>
  <c r="C263" i="1"/>
  <c r="D258" i="1"/>
  <c r="C258" i="1"/>
  <c r="D253" i="1"/>
  <c r="D248" i="1"/>
  <c r="C248" i="1"/>
  <c r="D238" i="1"/>
  <c r="C238" i="1"/>
  <c r="D228" i="1"/>
  <c r="C228" i="1"/>
  <c r="D223" i="1"/>
  <c r="C223" i="1"/>
  <c r="D213" i="1"/>
  <c r="D190" i="1"/>
  <c r="C190" i="1"/>
  <c r="C175" i="1"/>
  <c r="C181" i="1" s="1"/>
  <c r="D175" i="1"/>
  <c r="D181" i="1" s="1"/>
  <c r="C213" i="1"/>
  <c r="C138" i="1"/>
  <c r="D138" i="1"/>
  <c r="D131" i="1"/>
  <c r="C131" i="1"/>
  <c r="C115" i="1"/>
  <c r="D115" i="1"/>
  <c r="C110" i="1"/>
  <c r="D105" i="1"/>
  <c r="C105" i="1"/>
  <c r="D90" i="1"/>
  <c r="C90" i="1"/>
  <c r="D85" i="1"/>
  <c r="C85" i="1"/>
  <c r="D79" i="1"/>
  <c r="C79" i="1"/>
  <c r="G132" i="1" s="1"/>
  <c r="C61" i="1"/>
  <c r="C62" i="1" s="1"/>
  <c r="D61" i="1"/>
  <c r="D46" i="1"/>
  <c r="C40" i="1"/>
  <c r="D40" i="1"/>
  <c r="D32" i="1"/>
  <c r="C32" i="1"/>
  <c r="D24" i="1"/>
  <c r="C24" i="1"/>
  <c r="D4" i="3" l="1"/>
  <c r="D18" i="3"/>
  <c r="D19" i="3" s="1"/>
  <c r="C116" i="1"/>
  <c r="G294" i="1"/>
  <c r="C265" i="1"/>
  <c r="D325" i="1"/>
  <c r="C348" i="1"/>
  <c r="C359" i="1" s="1"/>
  <c r="C389" i="1" s="1"/>
  <c r="C396" i="1" s="1"/>
  <c r="D348" i="1"/>
  <c r="D359" i="1" s="1"/>
  <c r="D389" i="1" s="1"/>
  <c r="D396" i="1" s="1"/>
  <c r="D116" i="1"/>
  <c r="D133" i="1" s="1"/>
  <c r="C67" i="1"/>
  <c r="C133" i="1"/>
  <c r="D265" i="1"/>
  <c r="D272" i="1" s="1"/>
  <c r="C272" i="1"/>
  <c r="D62" i="1"/>
  <c r="D69" i="1" s="1"/>
  <c r="C69" i="1"/>
  <c r="D67" i="1" l="1"/>
  <c r="C140" i="1"/>
  <c r="D140" i="1"/>
</calcChain>
</file>

<file path=xl/sharedStrings.xml><?xml version="1.0" encoding="utf-8"?>
<sst xmlns="http://schemas.openxmlformats.org/spreadsheetml/2006/main" count="408" uniqueCount="306">
  <si>
    <t>Stato patrimoniale attivo</t>
  </si>
  <si>
    <t>A) Crediti verso soci per versamenti ancora dovuti</t>
  </si>
  <si>
    <t>(di cui già richiamati )</t>
  </si>
  <si>
    <t>B) Immobilizzazioni</t>
  </si>
  <si>
    <t>I. Immateriali</t>
  </si>
  <si>
    <t>1) Costi di impianto e di ampliamento</t>
  </si>
  <si>
    <t>2) Costi di ricerca, di sv.iluppo e di pubblicità</t>
  </si>
  <si>
    <t>3) Diritti di brevetto industriale e di utilizzo di opere dell'ingegno</t>
  </si>
  <si>
    <t>4) Concessioni, licenze, marchi e diritti simili</t>
  </si>
  <si>
    <t>5) Avviamento</t>
  </si>
  <si>
    <t>6) Immobilizzazioni in corso e acconti</t>
  </si>
  <si>
    <t>7) Altre</t>
  </si>
  <si>
    <t>Il. Materiali</t>
  </si>
  <si>
    <t>1) Terreni e fabbricati</t>
  </si>
  <si>
    <t>2) Impianti e macchinario</t>
  </si>
  <si>
    <t>3) Attrezzature industriali e commerciali</t>
  </si>
  <si>
    <t>4) Altri beni</t>
  </si>
  <si>
    <t>5) Immobilizzazioni in corso e acconti</t>
  </si>
  <si>
    <t>III. Finanziarie</t>
  </si>
  <si>
    <t>1) Partecipazioni in:</t>
  </si>
  <si>
    <t>a) imprese controllate</t>
  </si>
  <si>
    <t>b) imprese collegate</t>
  </si>
  <si>
    <t>c) imprese controllanti</t>
  </si>
  <si>
    <t>d) altre imprese</t>
  </si>
  <si>
    <t>2) Crediti</t>
  </si>
  <si>
    <t>a) verso imprese controllate</t>
  </si>
  <si>
    <t>- entro 12 mesi</t>
  </si>
  <si>
    <t>- oltre 12 mesi</t>
  </si>
  <si>
    <t>b) verso imprese collegate</t>
  </si>
  <si>
    <t>c) verso controllanti</t>
  </si>
  <si>
    <t>d) verso altri</t>
  </si>
  <si>
    <t>3) Altri titoli</t>
  </si>
  <si>
    <t>4) Azioni proprie</t>
  </si>
  <si>
    <t>(valore nominale complessivo)</t>
  </si>
  <si>
    <t>Totale immobilizzazioni</t>
  </si>
  <si>
    <t>I. Rimanenze</t>
  </si>
  <si>
    <t>1) Materie prime, sussidiarie e di consumo</t>
  </si>
  <si>
    <t>2) Prodotti in corso di lavorazione e semilavorati</t>
  </si>
  <si>
    <t>3) Lavori in corso su ordinazione</t>
  </si>
  <si>
    <t>4) Prodotti finiti e merci</t>
  </si>
  <si>
    <t>5) Acconti</t>
  </si>
  <si>
    <t>Il. Crediti</t>
  </si>
  <si>
    <t>1) Verso clienti</t>
  </si>
  <si>
    <t>2) Verso imprese controllate</t>
  </si>
  <si>
    <t>3) Verso imprese collegate</t>
  </si>
  <si>
    <t>4) Verso controllanti</t>
  </si>
  <si>
    <t>4-bis) Per crediti tributari</t>
  </si>
  <si>
    <t>4-ter) Per imposte anticipate</t>
  </si>
  <si>
    <t>5) Verso altri</t>
  </si>
  <si>
    <t>III. Attività finanziarie che non costituiscono Immobilizzazioni</t>
  </si>
  <si>
    <t>1) Partecipazioni in imprese controllate</t>
  </si>
  <si>
    <t>2) Partecipazioni in imprese collegate</t>
  </si>
  <si>
    <t>3) Partecipazioni in imprese controllanti</t>
  </si>
  <si>
    <t>4) Altre partecipazioni</t>
  </si>
  <si>
    <r>
      <t xml:space="preserve">5) Azioni proprie </t>
    </r>
    <r>
      <rPr>
        <i/>
        <sz val="10"/>
        <color theme="1"/>
        <rFont val="Arial"/>
        <family val="2"/>
      </rPr>
      <t>(valore nominale complessivo)</t>
    </r>
  </si>
  <si>
    <t>6) Altri titoli</t>
  </si>
  <si>
    <t>IV. Disponibilità liquide</t>
  </si>
  <si>
    <t>1) Depositi bancari e postali</t>
  </si>
  <si>
    <t>2) Assegni</t>
  </si>
  <si>
    <t>3) Denaro e valori in cassa</t>
  </si>
  <si>
    <t>D) Ratei e risconti</t>
  </si>
  <si>
    <t>- disaggio su prestiti</t>
  </si>
  <si>
    <t>- vari</t>
  </si>
  <si>
    <t>Totale attivo</t>
  </si>
  <si>
    <t>A) Patrimonio netto</t>
  </si>
  <si>
    <t>I. Capitale</t>
  </si>
  <si>
    <t>Il. Riserva da sovrapprezzo delle azioni</t>
  </si>
  <si>
    <t>III. Riserva di rivalutazione</t>
  </si>
  <si>
    <r>
      <t xml:space="preserve">IV. </t>
    </r>
    <r>
      <rPr>
        <sz val="10"/>
        <color theme="1"/>
        <rFont val="Arial"/>
        <family val="2"/>
      </rPr>
      <t xml:space="preserve">Riserva </t>
    </r>
    <r>
      <rPr>
        <i/>
        <sz val="10"/>
        <color theme="1"/>
        <rFont val="Arial"/>
        <family val="2"/>
      </rPr>
      <t>legale</t>
    </r>
  </si>
  <si>
    <r>
      <t xml:space="preserve">V. </t>
    </r>
    <r>
      <rPr>
        <i/>
        <sz val="10"/>
        <color theme="1"/>
        <rFont val="Arial"/>
        <family val="2"/>
      </rPr>
      <t>Riserve statutarie</t>
    </r>
  </si>
  <si>
    <t>VI. Riserva per azioni proprie in portafoglio</t>
  </si>
  <si>
    <t>VII. Altre riserve</t>
  </si>
  <si>
    <t>Riserva straordinaria</t>
  </si>
  <si>
    <t>Versamenti in conto capitale</t>
  </si>
  <si>
    <t>Versamenti conto copertura perdite</t>
  </si>
  <si>
    <t>Fondo contributi in conto capitale art. 55 T.U.</t>
  </si>
  <si>
    <t>Riserva per ammortamenti anticipati art. 67 T.U.</t>
  </si>
  <si>
    <t>Fondi riserve in sospensione di imposta</t>
  </si>
  <si>
    <t>Totale attivo circolante</t>
  </si>
  <si>
    <t>C) Attivo circolante</t>
  </si>
  <si>
    <t>Riserve da conferimenti agevolati (legge 576/1975)</t>
  </si>
  <si>
    <t>Riserve di cui all'art. 15 d. 1. 429/1982</t>
  </si>
  <si>
    <t>Fondi di accantonamento (art. 2 legge n. 168/1992)</t>
  </si>
  <si>
    <t>Riserva fondi previdenziali integrativi ex d. lgs n.124/1993</t>
  </si>
  <si>
    <t>Riserva non distribuibile ex art. 2426</t>
  </si>
  <si>
    <t>Riserva per conversione/arrotondamento in EURO</t>
  </si>
  <si>
    <t>Fondo contributi Legge 488</t>
  </si>
  <si>
    <t>Riserva non distribuibile rivalutaz. partecipazioni</t>
  </si>
  <si>
    <t>Riserva disponibile</t>
  </si>
  <si>
    <t>Altre ...</t>
  </si>
  <si>
    <t>IX. Utile d’esercizio</t>
  </si>
  <si>
    <t>Totale patrimonio netto</t>
  </si>
  <si>
    <t>B) Fondi per rischi e oneri</t>
  </si>
  <si>
    <t>1) Fondi di trattamento di quiescenza e obblighi simili</t>
  </si>
  <si>
    <t>2) Fondi per imposte, anche differite</t>
  </si>
  <si>
    <t>3) Altri</t>
  </si>
  <si>
    <t>Totale fondi per rischi e oneri</t>
  </si>
  <si>
    <t>C) Trattamento fine rapporto di lavoro subordinato</t>
  </si>
  <si>
    <t>D) Debiti</t>
  </si>
  <si>
    <t>1) Obbligazioni</t>
  </si>
  <si>
    <t>2) Obbligazioni convertibili</t>
  </si>
  <si>
    <t>4) Debiti verso banche</t>
  </si>
  <si>
    <t>5) Debiti verso altri finanziatori</t>
  </si>
  <si>
    <t>6) Acconti</t>
  </si>
  <si>
    <t>VIII. Utili (perdite) portati a nuovo</t>
  </si>
  <si>
    <t>3) Debiti verso soci per finanziamenti</t>
  </si>
  <si>
    <t>12) Debiti tributari</t>
  </si>
  <si>
    <t>14) Altri debiti</t>
  </si>
  <si>
    <t>E) Ratei e risconti</t>
  </si>
  <si>
    <t>7) Debiti verso fornitori</t>
  </si>
  <si>
    <t>8) Debiti rappresentati da titoli di credito</t>
  </si>
  <si>
    <t>9) Debiti verso imprese controllate</t>
  </si>
  <si>
    <t>10) Debiti verso imprese collegate</t>
  </si>
  <si>
    <t>11) Debiti verso controllanti</t>
  </si>
  <si>
    <t>13) Debiti verso istituti di previdenza e di sicurezza sociale</t>
  </si>
  <si>
    <t>Totale debiti</t>
  </si>
  <si>
    <t>- aggio sui prestiti</t>
  </si>
  <si>
    <t>Totale passivo</t>
  </si>
  <si>
    <t>Conto economico</t>
  </si>
  <si>
    <t>A) Valore della produzione</t>
  </si>
  <si>
    <t>3) Variazioni dei lavori in corso su ordinazione</t>
  </si>
  <si>
    <t>4) Incrementi di immobilizzazioni per lavori interni</t>
  </si>
  <si>
    <t>5) Altri ricavi e proventi:</t>
  </si>
  <si>
    <t>- contributi in conto esercizio</t>
  </si>
  <si>
    <t>- contributi in conto capitale (quote esercizio)</t>
  </si>
  <si>
    <t>B) Costi della produzione</t>
  </si>
  <si>
    <t>6) Per materie prime, sussidiarie, di consumo e di merci</t>
  </si>
  <si>
    <t>7) Per servizi</t>
  </si>
  <si>
    <t>8) Per godimento di beni di terzi</t>
  </si>
  <si>
    <t>9) Per il personale</t>
  </si>
  <si>
    <t>a) Salari e stipendi</t>
  </si>
  <si>
    <t>b) Oneri sociali</t>
  </si>
  <si>
    <t>c) Trattamento di fine rapporto</t>
  </si>
  <si>
    <t>d) Trattamento di quiescenza e simili</t>
  </si>
  <si>
    <t>e) Altri costi</t>
  </si>
  <si>
    <t>a) Ammortamento delle immobilizzazioni immateriali</t>
  </si>
  <si>
    <t>b) Ammortamento delle immobilizzazioni materiali</t>
  </si>
  <si>
    <t>c) Altre svalutazioni delle immobilizzazioni</t>
  </si>
  <si>
    <t>d) Svalutazioni dei crediti compresi nell'attivo circolante e delle disponibilità liquide</t>
  </si>
  <si>
    <t>12) Accantonamento per rischi</t>
  </si>
  <si>
    <t>13) Altri accantonamenti</t>
  </si>
  <si>
    <t>14) Oneri diversi di gestione</t>
  </si>
  <si>
    <t>Totale costi della produzione</t>
  </si>
  <si>
    <t>Differenza tra valore e costi di produzione (A-B)</t>
  </si>
  <si>
    <t>C) Proventi e oneri finanziari</t>
  </si>
  <si>
    <t>15) Proventi da partecipazioni:</t>
  </si>
  <si>
    <t>- da imprese controllate</t>
  </si>
  <si>
    <t>- da imprese collegate</t>
  </si>
  <si>
    <t>- altri</t>
  </si>
  <si>
    <t>16) Altri proventi finanziari:</t>
  </si>
  <si>
    <t>a) da crediti iscritti nelle immobilizzazioni</t>
  </si>
  <si>
    <t>- da controllanti</t>
  </si>
  <si>
    <t>b) da titoli iscritti nelle immobilizzazioni</t>
  </si>
  <si>
    <t>c) da titoli iscritti nell'attivo circolante</t>
  </si>
  <si>
    <t>d) proventi diversi dai precedenti:</t>
  </si>
  <si>
    <t>Totale proventi e oneri finanziari</t>
  </si>
  <si>
    <t>18) Rivalutazioni:</t>
  </si>
  <si>
    <t>a) di partecipazioni</t>
  </si>
  <si>
    <t>b) di immobilizzazioni finanziarie</t>
  </si>
  <si>
    <t>c) di titoli iscritti nell'attivo circolante</t>
  </si>
  <si>
    <t>19) Svalutazioni:</t>
  </si>
  <si>
    <t>Totale rettifiche di valore di attività finanziarie</t>
  </si>
  <si>
    <t>E) Proventi e oneri straordinari</t>
  </si>
  <si>
    <t>20) Proventi:</t>
  </si>
  <si>
    <t>- plusvalenze da alienazioni</t>
  </si>
  <si>
    <t>- varie</t>
  </si>
  <si>
    <t>21) Oneri:</t>
  </si>
  <si>
    <t>- minusvalenze da alienazioni</t>
  </si>
  <si>
    <t>- imposte esercizi precedenti</t>
  </si>
  <si>
    <t>Totale delle partite straordinarie</t>
  </si>
  <si>
    <t>Risultato prima delle imposte (A-B±C±D±E)</t>
  </si>
  <si>
    <t>a) Imposte correnti</t>
  </si>
  <si>
    <t>b) Imposte differite (anticipate)</t>
  </si>
  <si>
    <t>23) Utile (Perdita) dell'esercizio</t>
  </si>
  <si>
    <t>1) Ricavi delle vendite e delle prestazioni</t>
  </si>
  <si>
    <t>2) Variazione delle rimanenze di prodotti in lavorazione, semilavorati e finiti</t>
  </si>
  <si>
    <t>10) Ammortamenti e svalutazioni</t>
  </si>
  <si>
    <t>11) Variazioni delle rimanenze di materie prime, sussidiarie, di consumo e merci</t>
  </si>
  <si>
    <t>17) Interessi e altri oneri finanziari:</t>
  </si>
  <si>
    <t>17-bis) Utili e Perdite su cambi</t>
  </si>
  <si>
    <t>D) Rettifiche di valore di attività finanziarie</t>
  </si>
  <si>
    <t>22) Imposte sul reddito dell'esercizio, correnti, differite e anticipate</t>
  </si>
  <si>
    <t>Totale valore della produzione</t>
  </si>
  <si>
    <t>Beta spa</t>
  </si>
  <si>
    <t>Stato patrimoniale passivo</t>
  </si>
  <si>
    <t>A-B</t>
  </si>
  <si>
    <t>B10)Ammortamenti e svalutazioni</t>
  </si>
  <si>
    <t>Svalutazione crediti attivo circolante</t>
  </si>
  <si>
    <t>EBITDA</t>
  </si>
  <si>
    <t>Disponibilità liquide</t>
  </si>
  <si>
    <t>Debiti verso le Banche (oltre e entro)</t>
  </si>
  <si>
    <t>PFN</t>
  </si>
  <si>
    <t>Rimanenze</t>
  </si>
  <si>
    <t>Crediti commerciali</t>
  </si>
  <si>
    <t>Dibiti commerciali</t>
  </si>
  <si>
    <t>CCN</t>
  </si>
  <si>
    <t>+AMMORTAMENTI</t>
  </si>
  <si>
    <t>= EBITDA</t>
  </si>
  <si>
    <t>€/000</t>
  </si>
  <si>
    <t>% delle vendite</t>
  </si>
  <si>
    <t>Rettifiche</t>
  </si>
  <si>
    <t>1) Obsolescenza di magazzino</t>
  </si>
  <si>
    <t>2) Svalutazione crediti</t>
  </si>
  <si>
    <t>3) Costo di rinnovo del CCNL</t>
  </si>
  <si>
    <t>4) Exit bonus amministratore</t>
  </si>
  <si>
    <t>5) Rilascio di fondi rischi</t>
  </si>
  <si>
    <t>6) Beni ammortizzati</t>
  </si>
  <si>
    <t>7) Competenza fatture da ricevere</t>
  </si>
  <si>
    <t>8) Plusvalenza</t>
  </si>
  <si>
    <t>10) Leasing</t>
  </si>
  <si>
    <t>11) Spese bancarie</t>
  </si>
  <si>
    <t>Totale Rettifiche</t>
  </si>
  <si>
    <t>EBITDA Rettificato</t>
  </si>
  <si>
    <t xml:space="preserve">Aggiustamenti </t>
  </si>
  <si>
    <t>1) Vendita immobile</t>
  </si>
  <si>
    <t>2) Controversia legale</t>
  </si>
  <si>
    <t>3) TFR</t>
  </si>
  <si>
    <t>4) Scaduto fornitori</t>
  </si>
  <si>
    <t>5) Credito per imposte relative ad esercizi precedenti</t>
  </si>
  <si>
    <t xml:space="preserve">6) Dividendi </t>
  </si>
  <si>
    <t>7) Riba</t>
  </si>
  <si>
    <t>8) Factor</t>
  </si>
  <si>
    <t>9) Buonauscita</t>
  </si>
  <si>
    <t>11) Stagionalità Cco</t>
  </si>
  <si>
    <t>Totale aggiutamenti</t>
  </si>
  <si>
    <t>PFN POST AGGIUSTAMENTI</t>
  </si>
  <si>
    <t>Bilancio al 31/12/2024</t>
  </si>
  <si>
    <t>Identificazione dell'EBITDA 2023 e 2024</t>
  </si>
  <si>
    <t>EBIT (A-B)</t>
  </si>
  <si>
    <t>Left</t>
  </si>
  <si>
    <t>Top</t>
  </si>
  <si>
    <t>Right</t>
  </si>
  <si>
    <t>Bottom</t>
  </si>
  <si>
    <t>Ref</t>
  </si>
  <si>
    <t>$A$2:$C$6</t>
  </si>
  <si>
    <t>Analisi dell'EBITDA</t>
  </si>
  <si>
    <t>EBITDA nel bilancio al 31 dicembre 2024</t>
  </si>
  <si>
    <t>$C$1:$D$19</t>
  </si>
  <si>
    <t>Calcolo Obsolescenza</t>
  </si>
  <si>
    <t>Rottamazioni</t>
  </si>
  <si>
    <t>Differenze di inventario</t>
  </si>
  <si>
    <t>Totale costo rettificato</t>
  </si>
  <si>
    <t>Sales</t>
  </si>
  <si>
    <t>Incidenza sulle sales</t>
  </si>
  <si>
    <t>Aggiustamento EBITDA 2024</t>
  </si>
  <si>
    <t>Media 5 anni (2019-2023)</t>
  </si>
  <si>
    <t>Costo 2024</t>
  </si>
  <si>
    <t>$B$3:$H$13</t>
  </si>
  <si>
    <t>Serie Storica delle perdite su crediti e delle movimentazioni del FSC</t>
  </si>
  <si>
    <t>A</t>
  </si>
  <si>
    <t>Fondo al 31 dicembre</t>
  </si>
  <si>
    <t>B</t>
  </si>
  <si>
    <t>Accantonamenti dell'anno</t>
  </si>
  <si>
    <t>Cliente A</t>
  </si>
  <si>
    <t>Cliente B</t>
  </si>
  <si>
    <t>Cliente C</t>
  </si>
  <si>
    <t>Cliente D</t>
  </si>
  <si>
    <t>Cliente E</t>
  </si>
  <si>
    <t>Cliente F</t>
  </si>
  <si>
    <t>Cliente G</t>
  </si>
  <si>
    <t>Cliente H</t>
  </si>
  <si>
    <t>Altri Clienti</t>
  </si>
  <si>
    <t>Totale accantonamento</t>
  </si>
  <si>
    <t>C</t>
  </si>
  <si>
    <t>Utilizzi dell'anno</t>
  </si>
  <si>
    <t>D</t>
  </si>
  <si>
    <t>Perdite su crediti dell'anno a C.E.</t>
  </si>
  <si>
    <t>Cliente L</t>
  </si>
  <si>
    <t>Cliente M</t>
  </si>
  <si>
    <t>Cliente N</t>
  </si>
  <si>
    <t>Cliente O</t>
  </si>
  <si>
    <t>Cliente P</t>
  </si>
  <si>
    <t>Cliente Q</t>
  </si>
  <si>
    <t>Totale perdite</t>
  </si>
  <si>
    <t>Eliminazione svalutazioni straordinarie</t>
  </si>
  <si>
    <t>Percentuale incidenza sul fatturato</t>
  </si>
  <si>
    <t>Media 5 anni calcolata sul fatturato 2024</t>
  </si>
  <si>
    <t>F - E</t>
  </si>
  <si>
    <t>E</t>
  </si>
  <si>
    <t>F</t>
  </si>
  <si>
    <t xml:space="preserve"> Totale costo a CE</t>
  </si>
  <si>
    <t xml:space="preserve"> B + D</t>
  </si>
  <si>
    <t>$A$3:$I$37</t>
  </si>
  <si>
    <t>Effetti di normalizzazione</t>
  </si>
  <si>
    <t>Capitale circolante operativo mensile 2024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</si>
  <si>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</si>
  <si>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</si>
  <si>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</si>
  <si>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</si>
  <si>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</si>
  <si>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</si>
  <si>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</si>
  <si>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</si>
  <si>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</si>
  <si>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</si>
  <si>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</si>
  <si>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</si>
  <si>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Media</t>
  </si>
  <si>
    <t>Differenza</t>
  </si>
  <si>
    <t>$A$10:$L$14</t>
  </si>
  <si>
    <t>(Sotto)/ sovra accantonamento di competenza anno precedente</t>
  </si>
  <si>
    <t>Sotto/sovra accantonamento dell'anno in corso</t>
  </si>
  <si>
    <t>Aggiustamento su EBITDA dell'esercizio</t>
  </si>
  <si>
    <t>$A$7:$G$11</t>
  </si>
  <si>
    <t>9) Bonus da fornitori relativo al 2023</t>
  </si>
  <si>
    <t>Media 5 anni calcolata su fatturato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</si>
</sst>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%"/>
    <numFmt numFmtId="165" formatCode="#,##0;\-#,##0;\-;@"/>
    <numFmt numFmtId="166" formatCode="#,##0.0%;\-#,##0.0%;\-;@"/>
    <numFmt numFmtId="167" formatCode="_-* #,##0_-;\-* #,##0_-;_-* &quot;-&quot;??_-;_-@_-"/>
    <numFmt numFmtId="168" formatCode="#,##0.00%;\-#,##0.00%;\-;@"/>
    <numFmt numFmtId="169" formatCode="\ ##0;\(###0\)"/>
    <numFmt numFmtId="170" formatCode="\ ##0;\(#,##0\)"/>
    <numFmt numFmtId="171" formatCode="\ #,##0;\(#,##0\)"/>
  </numFmts>
  <fonts count="24" x14ac:knownFonts="1">
    <font>
      <sz val="11"/>
      <color theme="1"/>
      <name val="Calibri"/>
      <family val="2"/>
      <scheme val="minor"/>
    </font>
    <font>
      <sz val="10"/>
      <color rgb="FF474747"/>
      <name val="Arial"/>
      <family val="2"/>
    </font>
    <font>
      <sz val="10"/>
      <color theme="1"/>
      <name val="Arial"/>
      <family val="2"/>
    </font>
    <font>
      <sz val="10"/>
      <color rgb="FF343434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8"/>
      <color rgb="FF474747"/>
      <name val="Arial"/>
      <family val="2"/>
    </font>
    <font>
      <sz val="18"/>
      <color rgb="FF474747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2060"/>
      <name val="Arial"/>
      <family val="2"/>
    </font>
    <font>
      <i/>
      <sz val="8"/>
      <color rgb="FF000000"/>
      <name val="Arial"/>
      <family val="2"/>
    </font>
    <font>
      <b/>
      <sz val="8"/>
      <color theme="3"/>
      <name val="Arial"/>
      <family val="2"/>
    </font>
    <font>
      <sz val="8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338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24"/>
      </top>
      <bottom/>
      <diagonal/>
    </border>
    <border>
      <left style="thin">
        <color indexed="24"/>
      </left>
      <right/>
      <top/>
      <bottom/>
      <diagonal/>
    </border>
    <border>
      <left/>
      <right style="thin">
        <color indexed="24"/>
      </right>
      <top/>
      <bottom/>
      <diagonal/>
    </border>
    <border>
      <left style="thin">
        <color rgb="FF00338D"/>
      </left>
      <right/>
      <top style="thin">
        <color indexed="24"/>
      </top>
      <bottom/>
      <diagonal/>
    </border>
    <border>
      <left/>
      <right style="thin">
        <color rgb="FF00338D"/>
      </right>
      <top style="thin">
        <color indexed="24"/>
      </top>
      <bottom/>
      <diagonal/>
    </border>
    <border>
      <left style="thin">
        <color indexed="24"/>
      </left>
      <right/>
      <top style="thin">
        <color rgb="FF00338D"/>
      </top>
      <bottom style="thin">
        <color rgb="FF00338D"/>
      </bottom>
      <diagonal/>
    </border>
    <border>
      <left/>
      <right/>
      <top style="thin">
        <color rgb="FF00338D"/>
      </top>
      <bottom style="thin">
        <color rgb="FF00338D"/>
      </bottom>
      <diagonal/>
    </border>
    <border>
      <left/>
      <right style="thin">
        <color indexed="24"/>
      </right>
      <top style="thin">
        <color rgb="FF00338D"/>
      </top>
      <bottom style="thin">
        <color rgb="FF00338D"/>
      </bottom>
      <diagonal/>
    </border>
    <border>
      <left style="thin">
        <color indexed="24"/>
      </left>
      <right/>
      <top style="thin">
        <color rgb="FF00338D"/>
      </top>
      <bottom style="medium">
        <color rgb="FF00338D"/>
      </bottom>
      <diagonal/>
    </border>
    <border>
      <left/>
      <right/>
      <top style="thin">
        <color rgb="FF00338D"/>
      </top>
      <bottom style="medium">
        <color rgb="FF00338D"/>
      </bottom>
      <diagonal/>
    </border>
    <border>
      <left/>
      <right style="thin">
        <color indexed="24"/>
      </right>
      <top style="thin">
        <color rgb="FF00338D"/>
      </top>
      <bottom style="medium">
        <color rgb="FF00338D"/>
      </bottom>
      <diagonal/>
    </border>
    <border>
      <left style="thin">
        <color indexed="24"/>
      </left>
      <right/>
      <top/>
      <bottom style="medium">
        <color indexed="24"/>
      </bottom>
      <diagonal/>
    </border>
    <border>
      <left/>
      <right style="thin">
        <color indexed="24"/>
      </right>
      <top/>
      <bottom style="medium">
        <color indexed="24"/>
      </bottom>
      <diagonal/>
    </border>
    <border>
      <left style="thin">
        <color indexed="24"/>
      </left>
      <right/>
      <top style="thin">
        <color rgb="FF00338D"/>
      </top>
      <bottom/>
      <diagonal/>
    </border>
    <border>
      <left/>
      <right style="thin">
        <color indexed="24"/>
      </right>
      <top style="thin">
        <color rgb="FF00338D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thin">
        <color rgb="FF00338D"/>
      </top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4" fillId="0" borderId="0" xfId="0" applyFont="1"/>
    <xf numFmtId="0" fontId="5" fillId="0" borderId="0" xfId="0" applyFont="1" applyAlignment="1">
      <alignment horizontal="left" indent="1"/>
    </xf>
    <xf numFmtId="37" fontId="2" fillId="0" borderId="0" xfId="0" applyNumberFormat="1" applyFont="1"/>
    <xf numFmtId="37" fontId="3" fillId="0" borderId="0" xfId="0" applyNumberFormat="1" applyFont="1"/>
    <xf numFmtId="37" fontId="1" fillId="0" borderId="0" xfId="0" applyNumberFormat="1" applyFont="1"/>
    <xf numFmtId="37" fontId="2" fillId="0" borderId="1" xfId="0" applyNumberFormat="1" applyFont="1" applyBorder="1"/>
    <xf numFmtId="37" fontId="4" fillId="0" borderId="0" xfId="0" applyNumberFormat="1" applyFont="1"/>
    <xf numFmtId="37" fontId="4" fillId="0" borderId="1" xfId="0" applyNumberFormat="1" applyFont="1" applyBorder="1"/>
    <xf numFmtId="0" fontId="4" fillId="2" borderId="0" xfId="0" applyFont="1" applyFill="1"/>
    <xf numFmtId="37" fontId="2" fillId="2" borderId="0" xfId="0" applyNumberFormat="1" applyFont="1" applyFill="1"/>
    <xf numFmtId="0" fontId="5" fillId="0" borderId="0" xfId="0" applyFont="1"/>
    <xf numFmtId="0" fontId="7" fillId="2" borderId="0" xfId="0" applyFont="1" applyFill="1"/>
    <xf numFmtId="37" fontId="7" fillId="2" borderId="0" xfId="0" applyNumberFormat="1" applyFont="1" applyFill="1"/>
    <xf numFmtId="14" fontId="7" fillId="2" borderId="0" xfId="0" applyNumberFormat="1" applyFont="1" applyFill="1"/>
    <xf numFmtId="0" fontId="6" fillId="2" borderId="0" xfId="0" applyFont="1" applyFill="1"/>
    <xf numFmtId="37" fontId="4" fillId="2" borderId="0" xfId="0" applyNumberFormat="1" applyFont="1" applyFill="1"/>
    <xf numFmtId="0" fontId="2" fillId="0" borderId="0" xfId="0" applyFont="1" applyAlignment="1">
      <alignment horizontal="left" wrapText="1" indent="2"/>
    </xf>
    <xf numFmtId="0" fontId="8" fillId="0" borderId="0" xfId="0" applyFont="1"/>
    <xf numFmtId="0" fontId="5" fillId="0" borderId="0" xfId="0" applyFont="1" applyAlignment="1">
      <alignment horizontal="left" wrapText="1" indent="1"/>
    </xf>
    <xf numFmtId="0" fontId="2" fillId="0" borderId="2" xfId="0" applyFont="1" applyBorder="1"/>
    <xf numFmtId="37" fontId="2" fillId="0" borderId="3" xfId="0" applyNumberFormat="1" applyFont="1" applyBorder="1"/>
    <xf numFmtId="0" fontId="2" fillId="0" borderId="4" xfId="0" applyFont="1" applyBorder="1"/>
    <xf numFmtId="37" fontId="2" fillId="0" borderId="5" xfId="0" applyNumberFormat="1" applyFont="1" applyBorder="1"/>
    <xf numFmtId="0" fontId="4" fillId="0" borderId="6" xfId="0" applyFont="1" applyBorder="1"/>
    <xf numFmtId="37" fontId="4" fillId="0" borderId="7" xfId="0" applyNumberFormat="1" applyFont="1" applyBorder="1"/>
    <xf numFmtId="0" fontId="2" fillId="0" borderId="8" xfId="0" applyFont="1" applyBorder="1"/>
    <xf numFmtId="37" fontId="2" fillId="0" borderId="9" xfId="0" applyNumberFormat="1" applyFont="1" applyBorder="1"/>
    <xf numFmtId="0" fontId="4" fillId="0" borderId="3" xfId="0" applyFont="1" applyBorder="1"/>
    <xf numFmtId="0" fontId="11" fillId="0" borderId="6" xfId="0" applyFont="1" applyBorder="1"/>
    <xf numFmtId="37" fontId="11" fillId="0" borderId="7" xfId="0" applyNumberFormat="1" applyFont="1" applyBorder="1"/>
    <xf numFmtId="0" fontId="13" fillId="0" borderId="0" xfId="0" applyFont="1"/>
    <xf numFmtId="0" fontId="14" fillId="3" borderId="11" xfId="0" applyFont="1" applyFill="1" applyBorder="1" applyAlignment="1">
      <alignment horizontal="left" vertical="center"/>
    </xf>
    <xf numFmtId="0" fontId="14" fillId="3" borderId="11" xfId="0" quotePrefix="1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6" fillId="3" borderId="15" xfId="0" applyFont="1" applyFill="1" applyBorder="1" applyAlignment="1">
      <alignment horizontal="left"/>
    </xf>
    <xf numFmtId="0" fontId="16" fillId="3" borderId="16" xfId="0" applyFont="1" applyFill="1" applyBorder="1" applyAlignment="1">
      <alignment horizontal="right"/>
    </xf>
    <xf numFmtId="0" fontId="16" fillId="3" borderId="17" xfId="0" applyFont="1" applyFill="1" applyBorder="1" applyAlignment="1">
      <alignment horizontal="right"/>
    </xf>
    <xf numFmtId="0" fontId="16" fillId="3" borderId="18" xfId="0" quotePrefix="1" applyFont="1" applyFill="1" applyBorder="1" applyAlignment="1">
      <alignment horizontal="left" vertical="center"/>
    </xf>
    <xf numFmtId="37" fontId="16" fillId="3" borderId="19" xfId="0" applyNumberFormat="1" applyFont="1" applyFill="1" applyBorder="1" applyAlignment="1">
      <alignment horizontal="right" vertical="center"/>
    </xf>
    <xf numFmtId="37" fontId="16" fillId="3" borderId="20" xfId="0" applyNumberFormat="1" applyFont="1" applyFill="1" applyBorder="1" applyAlignment="1">
      <alignment horizontal="right" vertical="center"/>
    </xf>
    <xf numFmtId="165" fontId="17" fillId="3" borderId="0" xfId="0" applyNumberFormat="1" applyFont="1" applyFill="1" applyAlignment="1">
      <alignment horizontal="right" vertical="center"/>
    </xf>
    <xf numFmtId="165" fontId="17" fillId="3" borderId="12" xfId="0" applyNumberFormat="1" applyFont="1" applyFill="1" applyBorder="1" applyAlignment="1">
      <alignment horizontal="right" vertical="center"/>
    </xf>
    <xf numFmtId="0" fontId="14" fillId="3" borderId="12" xfId="0" applyFont="1" applyFill="1" applyBorder="1" applyAlignment="1">
      <alignment horizontal="right" vertical="center"/>
    </xf>
    <xf numFmtId="164" fontId="14" fillId="3" borderId="12" xfId="1" applyNumberFormat="1" applyFont="1" applyFill="1" applyBorder="1" applyAlignment="1">
      <alignment horizontal="right" vertical="center"/>
    </xf>
    <xf numFmtId="0" fontId="18" fillId="3" borderId="11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166" fontId="20" fillId="3" borderId="21" xfId="0" applyNumberFormat="1" applyFont="1" applyFill="1" applyBorder="1" applyAlignment="1">
      <alignment horizontal="left" vertical="center"/>
    </xf>
    <xf numFmtId="10" fontId="14" fillId="3" borderId="0" xfId="1" applyNumberFormat="1" applyFont="1" applyFill="1" applyBorder="1" applyAlignment="1">
      <alignment horizontal="right" vertical="center"/>
    </xf>
    <xf numFmtId="167" fontId="14" fillId="3" borderId="0" xfId="2" applyNumberFormat="1" applyFont="1" applyFill="1" applyBorder="1" applyAlignment="1">
      <alignment horizontal="right" vertical="center"/>
    </xf>
    <xf numFmtId="167" fontId="17" fillId="3" borderId="0" xfId="2" applyNumberFormat="1" applyFont="1" applyFill="1" applyBorder="1" applyAlignment="1">
      <alignment horizontal="right" vertical="center"/>
    </xf>
    <xf numFmtId="167" fontId="17" fillId="3" borderId="12" xfId="2" applyNumberFormat="1" applyFont="1" applyFill="1" applyBorder="1" applyAlignment="1">
      <alignment horizontal="right" vertical="center"/>
    </xf>
    <xf numFmtId="168" fontId="20" fillId="3" borderId="11" xfId="0" applyNumberFormat="1" applyFont="1" applyFill="1" applyBorder="1" applyAlignment="1">
      <alignment horizontal="left" vertical="center"/>
    </xf>
    <xf numFmtId="167" fontId="14" fillId="3" borderId="12" xfId="2" applyNumberFormat="1" applyFont="1" applyFill="1" applyBorder="1" applyAlignment="1">
      <alignment horizontal="right" vertical="center"/>
    </xf>
    <xf numFmtId="167" fontId="16" fillId="3" borderId="19" xfId="2" applyNumberFormat="1" applyFont="1" applyFill="1" applyBorder="1" applyAlignment="1">
      <alignment horizontal="right" vertical="center"/>
    </xf>
    <xf numFmtId="167" fontId="16" fillId="3" borderId="20" xfId="2" applyNumberFormat="1" applyFont="1" applyFill="1" applyBorder="1" applyAlignment="1">
      <alignment horizontal="right" vertical="center"/>
    </xf>
    <xf numFmtId="10" fontId="20" fillId="3" borderId="0" xfId="1" applyNumberFormat="1" applyFont="1" applyFill="1" applyBorder="1" applyAlignment="1">
      <alignment horizontal="right" vertical="center"/>
    </xf>
    <xf numFmtId="10" fontId="20" fillId="3" borderId="12" xfId="1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167" fontId="14" fillId="3" borderId="0" xfId="0" applyNumberFormat="1" applyFont="1" applyFill="1" applyAlignment="1">
      <alignment horizontal="right" vertical="center"/>
    </xf>
    <xf numFmtId="167" fontId="14" fillId="3" borderId="12" xfId="0" applyNumberFormat="1" applyFont="1" applyFill="1" applyBorder="1" applyAlignment="1">
      <alignment horizontal="right" vertical="center"/>
    </xf>
    <xf numFmtId="10" fontId="14" fillId="3" borderId="12" xfId="1" applyNumberFormat="1" applyFont="1" applyFill="1" applyBorder="1" applyAlignment="1">
      <alignment horizontal="right" vertical="center"/>
    </xf>
    <xf numFmtId="10" fontId="14" fillId="3" borderId="0" xfId="0" applyNumberFormat="1" applyFont="1" applyFill="1" applyAlignment="1">
      <alignment horizontal="right" vertical="center"/>
    </xf>
    <xf numFmtId="0" fontId="21" fillId="3" borderId="11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right" vertical="center"/>
    </xf>
    <xf numFmtId="167" fontId="21" fillId="3" borderId="0" xfId="2" applyNumberFormat="1" applyFont="1" applyFill="1" applyBorder="1" applyAlignment="1">
      <alignment horizontal="right" vertical="center"/>
    </xf>
    <xf numFmtId="167" fontId="21" fillId="3" borderId="12" xfId="2" applyNumberFormat="1" applyFont="1" applyFill="1" applyBorder="1" applyAlignment="1">
      <alignment horizontal="right" vertical="center"/>
    </xf>
    <xf numFmtId="0" fontId="17" fillId="3" borderId="26" xfId="0" applyFont="1" applyFill="1" applyBorder="1" applyAlignment="1">
      <alignment horizontal="right" vertical="center"/>
    </xf>
    <xf numFmtId="167" fontId="17" fillId="3" borderId="26" xfId="2" applyNumberFormat="1" applyFont="1" applyFill="1" applyBorder="1" applyAlignment="1">
      <alignment horizontal="right" vertical="center"/>
    </xf>
    <xf numFmtId="167" fontId="17" fillId="3" borderId="24" xfId="2" applyNumberFormat="1" applyFont="1" applyFill="1" applyBorder="1" applyAlignment="1">
      <alignment horizontal="right" vertical="center"/>
    </xf>
    <xf numFmtId="43" fontId="21" fillId="3" borderId="0" xfId="2" applyFont="1" applyFill="1" applyBorder="1" applyAlignment="1">
      <alignment horizontal="right" vertical="center"/>
    </xf>
    <xf numFmtId="43" fontId="21" fillId="3" borderId="12" xfId="2" applyFont="1" applyFill="1" applyBorder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167" fontId="18" fillId="3" borderId="0" xfId="2" applyNumberFormat="1" applyFont="1" applyFill="1" applyBorder="1" applyAlignment="1">
      <alignment horizontal="right" vertical="center"/>
    </xf>
    <xf numFmtId="167" fontId="18" fillId="3" borderId="12" xfId="2" applyNumberFormat="1" applyFont="1" applyFill="1" applyBorder="1" applyAlignment="1">
      <alignment horizontal="right" vertical="center"/>
    </xf>
    <xf numFmtId="0" fontId="16" fillId="3" borderId="23" xfId="0" applyFont="1" applyFill="1" applyBorder="1" applyAlignment="1">
      <alignment horizontal="left" vertical="center"/>
    </xf>
    <xf numFmtId="0" fontId="16" fillId="3" borderId="26" xfId="0" applyFont="1" applyFill="1" applyBorder="1" applyAlignment="1">
      <alignment horizontal="right" vertical="center"/>
    </xf>
    <xf numFmtId="0" fontId="16" fillId="3" borderId="19" xfId="0" applyFont="1" applyFill="1" applyBorder="1" applyAlignment="1">
      <alignment horizontal="right" vertical="center"/>
    </xf>
    <xf numFmtId="167" fontId="21" fillId="3" borderId="0" xfId="0" applyNumberFormat="1" applyFont="1" applyFill="1" applyAlignment="1">
      <alignment horizontal="right" vertical="center"/>
    </xf>
    <xf numFmtId="167" fontId="21" fillId="3" borderId="12" xfId="0" applyNumberFormat="1" applyFont="1" applyFill="1" applyBorder="1" applyAlignment="1">
      <alignment horizontal="right" vertical="center"/>
    </xf>
    <xf numFmtId="167" fontId="16" fillId="3" borderId="26" xfId="0" applyNumberFormat="1" applyFont="1" applyFill="1" applyBorder="1" applyAlignment="1">
      <alignment horizontal="right" vertical="center"/>
    </xf>
    <xf numFmtId="167" fontId="16" fillId="3" borderId="24" xfId="0" applyNumberFormat="1" applyFont="1" applyFill="1" applyBorder="1" applyAlignment="1">
      <alignment horizontal="right" vertical="center"/>
    </xf>
    <xf numFmtId="0" fontId="18" fillId="3" borderId="21" xfId="0" applyFont="1" applyFill="1" applyBorder="1" applyAlignment="1">
      <alignment horizontal="left" vertical="center"/>
    </xf>
    <xf numFmtId="0" fontId="18" fillId="3" borderId="25" xfId="0" applyFont="1" applyFill="1" applyBorder="1" applyAlignment="1">
      <alignment horizontal="right" vertical="center"/>
    </xf>
    <xf numFmtId="0" fontId="18" fillId="3" borderId="22" xfId="0" applyFont="1" applyFill="1" applyBorder="1" applyAlignment="1">
      <alignment horizontal="right" vertical="center"/>
    </xf>
    <xf numFmtId="10" fontId="0" fillId="0" borderId="0" xfId="0" applyNumberFormat="1"/>
    <xf numFmtId="167" fontId="14" fillId="3" borderId="11" xfId="2" applyNumberFormat="1" applyFont="1" applyFill="1" applyBorder="1" applyAlignment="1">
      <alignment horizontal="left" vertical="center"/>
    </xf>
    <xf numFmtId="167" fontId="17" fillId="3" borderId="23" xfId="2" applyNumberFormat="1" applyFont="1" applyFill="1" applyBorder="1" applyAlignment="1">
      <alignment horizontal="left" vertical="center"/>
    </xf>
    <xf numFmtId="167" fontId="16" fillId="3" borderId="18" xfId="2" applyNumberFormat="1" applyFont="1" applyFill="1" applyBorder="1" applyAlignment="1">
      <alignment horizontal="left" vertical="center"/>
    </xf>
    <xf numFmtId="170" fontId="16" fillId="3" borderId="20" xfId="2" applyNumberFormat="1" applyFont="1" applyFill="1" applyBorder="1" applyAlignment="1">
      <alignment horizontal="right" vertical="center"/>
    </xf>
    <xf numFmtId="170" fontId="14" fillId="3" borderId="0" xfId="0" applyNumberFormat="1" applyFont="1" applyFill="1" applyAlignment="1">
      <alignment horizontal="right" vertical="center"/>
    </xf>
    <xf numFmtId="170" fontId="14" fillId="3" borderId="12" xfId="0" applyNumberFormat="1" applyFont="1" applyFill="1" applyBorder="1" applyAlignment="1">
      <alignment horizontal="right" vertical="center"/>
    </xf>
    <xf numFmtId="170" fontId="16" fillId="3" borderId="19" xfId="0" applyNumberFormat="1" applyFont="1" applyFill="1" applyBorder="1" applyAlignment="1">
      <alignment horizontal="right" vertical="center"/>
    </xf>
    <xf numFmtId="170" fontId="16" fillId="3" borderId="20" xfId="0" applyNumberFormat="1" applyFont="1" applyFill="1" applyBorder="1" applyAlignment="1">
      <alignment horizontal="right" vertical="center"/>
    </xf>
    <xf numFmtId="170" fontId="13" fillId="0" borderId="0" xfId="2" applyNumberFormat="1" applyFont="1"/>
    <xf numFmtId="170" fontId="0" fillId="0" borderId="0" xfId="2" applyNumberFormat="1" applyFont="1"/>
    <xf numFmtId="171" fontId="18" fillId="3" borderId="12" xfId="0" applyNumberFormat="1" applyFont="1" applyFill="1" applyBorder="1" applyAlignment="1">
      <alignment horizontal="right" vertical="center"/>
    </xf>
    <xf numFmtId="171" fontId="14" fillId="3" borderId="12" xfId="0" applyNumberFormat="1" applyFont="1" applyFill="1" applyBorder="1" applyAlignment="1">
      <alignment horizontal="right" vertical="center"/>
    </xf>
    <xf numFmtId="171" fontId="17" fillId="3" borderId="24" xfId="0" applyNumberFormat="1" applyFont="1" applyFill="1" applyBorder="1" applyAlignment="1">
      <alignment horizontal="right" vertical="center"/>
    </xf>
    <xf numFmtId="171" fontId="16" fillId="3" borderId="20" xfId="0" applyNumberFormat="1" applyFont="1" applyFill="1" applyBorder="1" applyAlignment="1">
      <alignment horizontal="right" vertical="center"/>
    </xf>
    <xf numFmtId="171" fontId="20" fillId="3" borderId="22" xfId="1" applyNumberFormat="1" applyFont="1" applyFill="1" applyBorder="1" applyAlignment="1">
      <alignment horizontal="right" vertical="center"/>
    </xf>
    <xf numFmtId="171" fontId="14" fillId="5" borderId="12" xfId="0" applyNumberFormat="1" applyFont="1" applyFill="1" applyBorder="1" applyAlignment="1">
      <alignment horizontal="right" vertical="center"/>
    </xf>
    <xf numFmtId="169" fontId="16" fillId="5" borderId="19" xfId="2" applyNumberFormat="1" applyFont="1" applyFill="1" applyBorder="1" applyAlignment="1">
      <alignment horizontal="right" vertical="center"/>
    </xf>
    <xf numFmtId="1" fontId="18" fillId="6" borderId="25" xfId="0" applyNumberFormat="1" applyFont="1" applyFill="1" applyBorder="1" applyAlignment="1">
      <alignment horizontal="right" vertical="center"/>
    </xf>
    <xf numFmtId="171" fontId="14" fillId="6" borderId="12" xfId="0" applyNumberFormat="1" applyFont="1" applyFill="1" applyBorder="1" applyAlignment="1">
      <alignment horizontal="right" vertical="center"/>
    </xf>
    <xf numFmtId="171" fontId="23" fillId="3" borderId="1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38D"/>
      <rgbColor rgb="0000B8F5"/>
      <rgbColor rgb="001E49E2"/>
      <rgbColor rgb="0076D2FF"/>
      <rgbColor rgb="007213EA"/>
      <rgbColor rgb="00B497FF"/>
      <rgbColor rgb="00098E7E"/>
      <rgbColor rgb="0000C0AE"/>
      <rgbColor rgb="0000338D"/>
      <rgbColor rgb="0000B8F5"/>
      <rgbColor rgb="001E49E2"/>
      <rgbColor rgb="0076D2FF"/>
      <rgbColor rgb="007213EA"/>
      <rgbColor rgb="00B497FF"/>
      <rgbColor rgb="00098E7E"/>
      <rgbColor rgb="0000C0AE"/>
      <rgbColor rgb="00AB0D82"/>
      <rgbColor rgb="00FD349C"/>
      <rgbColor rgb="00FFA3DA"/>
      <rgbColor rgb="00666666"/>
      <rgbColor rgb="00510DBC"/>
      <rgbColor rgb="0063EBDA"/>
      <rgbColor rgb="00CC99FF"/>
      <rgbColor rgb="00FFCC99"/>
      <rgbColor rgb="003366FF"/>
      <rgbColor rgb="0033CCCC"/>
      <rgbColor rgb="0099CC00"/>
      <rgbColor rgb="00F5B36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6E9E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4"/>
  <sheetViews>
    <sheetView showGridLines="0" tabSelected="1" zoomScaleNormal="100" zoomScalePageLayoutView="70" workbookViewId="0">
      <selection activeCell="G398" sqref="G398"/>
    </sheetView>
  </sheetViews>
  <sheetFormatPr defaultColWidth="9.1796875" defaultRowHeight="12.5" x14ac:dyDescent="0.25"/>
  <cols>
    <col min="1" max="1" width="49.1796875" style="1" customWidth="1"/>
    <col min="2" max="4" width="12.7265625" style="9" customWidth="1"/>
    <col min="5" max="5" width="29.54296875" style="1" bestFit="1" customWidth="1"/>
    <col min="6" max="6" width="30.6328125" style="1" bestFit="1" customWidth="1"/>
    <col min="7" max="8" width="11" style="1" bestFit="1" customWidth="1"/>
    <col min="9" max="16384" width="9.1796875" style="1"/>
  </cols>
  <sheetData>
    <row r="1" spans="1:4" x14ac:dyDescent="0.25">
      <c r="C1" s="10"/>
      <c r="D1" s="10"/>
    </row>
    <row r="2" spans="1:4" x14ac:dyDescent="0.25">
      <c r="C2" s="10"/>
      <c r="D2" s="11"/>
    </row>
    <row r="3" spans="1:4" x14ac:dyDescent="0.25">
      <c r="C3" s="10"/>
      <c r="D3" s="11"/>
    </row>
    <row r="4" spans="1:4" ht="23" x14ac:dyDescent="0.5">
      <c r="A4" s="116" t="s">
        <v>183</v>
      </c>
      <c r="B4" s="116"/>
      <c r="C4" s="116"/>
      <c r="D4" s="116"/>
    </row>
    <row r="5" spans="1:4" x14ac:dyDescent="0.25">
      <c r="A5" s="2"/>
    </row>
    <row r="6" spans="1:4" x14ac:dyDescent="0.25">
      <c r="A6" s="2"/>
    </row>
    <row r="7" spans="1:4" ht="22.5" x14ac:dyDescent="0.45">
      <c r="A7" s="117" t="s">
        <v>226</v>
      </c>
      <c r="B7" s="117"/>
      <c r="C7" s="117"/>
      <c r="D7" s="117"/>
    </row>
    <row r="10" spans="1:4" ht="15.5" x14ac:dyDescent="0.35">
      <c r="A10" s="18" t="s">
        <v>0</v>
      </c>
      <c r="B10" s="19"/>
      <c r="C10" s="20">
        <v>45657</v>
      </c>
      <c r="D10" s="20">
        <v>45291</v>
      </c>
    </row>
    <row r="11" spans="1:4" ht="13" x14ac:dyDescent="0.3">
      <c r="A11" s="7"/>
    </row>
    <row r="12" spans="1:4" ht="13" x14ac:dyDescent="0.3">
      <c r="A12" s="15" t="s">
        <v>1</v>
      </c>
      <c r="B12" s="16"/>
      <c r="C12" s="16"/>
      <c r="D12" s="16"/>
    </row>
    <row r="13" spans="1:4" x14ac:dyDescent="0.25">
      <c r="A13" s="3" t="s">
        <v>2</v>
      </c>
    </row>
    <row r="15" spans="1:4" ht="13" x14ac:dyDescent="0.3">
      <c r="A15" s="7" t="s">
        <v>3</v>
      </c>
    </row>
    <row r="16" spans="1:4" ht="13" x14ac:dyDescent="0.3">
      <c r="A16" s="8" t="s">
        <v>4</v>
      </c>
    </row>
    <row r="17" spans="1:4" x14ac:dyDescent="0.25">
      <c r="A17" s="4" t="s">
        <v>5</v>
      </c>
    </row>
    <row r="18" spans="1:4" x14ac:dyDescent="0.25">
      <c r="A18" s="4" t="s">
        <v>6</v>
      </c>
    </row>
    <row r="19" spans="1:4" x14ac:dyDescent="0.25">
      <c r="A19" s="4" t="s">
        <v>7</v>
      </c>
      <c r="C19" s="9">
        <v>147142</v>
      </c>
      <c r="D19" s="9">
        <v>131866</v>
      </c>
    </row>
    <row r="20" spans="1:4" x14ac:dyDescent="0.25">
      <c r="A20" s="4" t="s">
        <v>8</v>
      </c>
      <c r="C20" s="9">
        <v>40070</v>
      </c>
      <c r="D20" s="9">
        <v>29163</v>
      </c>
    </row>
    <row r="21" spans="1:4" x14ac:dyDescent="0.25">
      <c r="A21" s="4" t="s">
        <v>9</v>
      </c>
    </row>
    <row r="22" spans="1:4" x14ac:dyDescent="0.25">
      <c r="A22" s="4" t="s">
        <v>10</v>
      </c>
      <c r="C22" s="9">
        <v>30479</v>
      </c>
      <c r="D22" s="9">
        <v>12762</v>
      </c>
    </row>
    <row r="23" spans="1:4" x14ac:dyDescent="0.25">
      <c r="A23" s="4" t="s">
        <v>11</v>
      </c>
      <c r="C23" s="9">
        <v>122764</v>
      </c>
      <c r="D23" s="9">
        <v>144199</v>
      </c>
    </row>
    <row r="24" spans="1:4" x14ac:dyDescent="0.25">
      <c r="C24" s="12">
        <f>SUM(C17:C23)</f>
        <v>340455</v>
      </c>
      <c r="D24" s="12">
        <f>SUM(D17:D23)</f>
        <v>317990</v>
      </c>
    </row>
    <row r="25" spans="1:4" ht="6" customHeight="1" x14ac:dyDescent="0.25"/>
    <row r="26" spans="1:4" ht="13" x14ac:dyDescent="0.3">
      <c r="A26" s="8" t="s">
        <v>12</v>
      </c>
    </row>
    <row r="27" spans="1:4" x14ac:dyDescent="0.25">
      <c r="A27" s="4" t="s">
        <v>13</v>
      </c>
      <c r="C27" s="9">
        <v>627626</v>
      </c>
      <c r="D27" s="9">
        <v>502169</v>
      </c>
    </row>
    <row r="28" spans="1:4" x14ac:dyDescent="0.25">
      <c r="A28" s="4" t="s">
        <v>14</v>
      </c>
      <c r="C28" s="9">
        <v>1327706</v>
      </c>
      <c r="D28" s="9">
        <v>2161469</v>
      </c>
    </row>
    <row r="29" spans="1:4" x14ac:dyDescent="0.25">
      <c r="A29" s="4" t="s">
        <v>15</v>
      </c>
      <c r="C29" s="9">
        <v>254308</v>
      </c>
      <c r="D29" s="9">
        <v>250177</v>
      </c>
    </row>
    <row r="30" spans="1:4" x14ac:dyDescent="0.25">
      <c r="A30" s="4" t="s">
        <v>16</v>
      </c>
      <c r="C30" s="9">
        <v>152534</v>
      </c>
      <c r="D30" s="9">
        <v>216983</v>
      </c>
    </row>
    <row r="31" spans="1:4" x14ac:dyDescent="0.25">
      <c r="A31" s="4" t="s">
        <v>17</v>
      </c>
    </row>
    <row r="32" spans="1:4" x14ac:dyDescent="0.25">
      <c r="C32" s="12">
        <f>SUM(C27:C31)</f>
        <v>2362174</v>
      </c>
      <c r="D32" s="12">
        <f>SUM(D27:D31)</f>
        <v>3130798</v>
      </c>
    </row>
    <row r="33" spans="1:4" ht="6" customHeight="1" x14ac:dyDescent="0.25"/>
    <row r="34" spans="1:4" ht="13" x14ac:dyDescent="0.3">
      <c r="A34" s="8" t="s">
        <v>18</v>
      </c>
    </row>
    <row r="35" spans="1:4" x14ac:dyDescent="0.25">
      <c r="A35" s="4" t="s">
        <v>19</v>
      </c>
    </row>
    <row r="36" spans="1:4" x14ac:dyDescent="0.25">
      <c r="A36" s="5" t="s">
        <v>20</v>
      </c>
      <c r="B36" s="9">
        <v>868313</v>
      </c>
      <c r="D36" s="9">
        <v>638596</v>
      </c>
    </row>
    <row r="37" spans="1:4" x14ac:dyDescent="0.25">
      <c r="A37" s="5" t="s">
        <v>21</v>
      </c>
    </row>
    <row r="38" spans="1:4" x14ac:dyDescent="0.25">
      <c r="A38" s="5" t="s">
        <v>22</v>
      </c>
    </row>
    <row r="39" spans="1:4" x14ac:dyDescent="0.25">
      <c r="A39" s="5" t="s">
        <v>23</v>
      </c>
      <c r="B39" s="9">
        <v>2751</v>
      </c>
      <c r="D39" s="9">
        <v>2751</v>
      </c>
    </row>
    <row r="40" spans="1:4" x14ac:dyDescent="0.25">
      <c r="C40" s="12">
        <f>SUM(B36:B39)</f>
        <v>871064</v>
      </c>
      <c r="D40" s="12">
        <f>SUM(D36:D39)</f>
        <v>641347</v>
      </c>
    </row>
    <row r="41" spans="1:4" ht="6" customHeight="1" x14ac:dyDescent="0.25"/>
    <row r="42" spans="1:4" x14ac:dyDescent="0.25">
      <c r="A42" s="4" t="s">
        <v>24</v>
      </c>
    </row>
    <row r="43" spans="1:4" x14ac:dyDescent="0.25">
      <c r="A43" s="5" t="s">
        <v>25</v>
      </c>
    </row>
    <row r="44" spans="1:4" x14ac:dyDescent="0.25">
      <c r="A44" s="6" t="s">
        <v>26</v>
      </c>
      <c r="D44" s="9">
        <v>135000</v>
      </c>
    </row>
    <row r="45" spans="1:4" x14ac:dyDescent="0.25">
      <c r="A45" s="6" t="s">
        <v>27</v>
      </c>
    </row>
    <row r="46" spans="1:4" x14ac:dyDescent="0.25">
      <c r="C46" s="12"/>
      <c r="D46" s="12">
        <f>SUM(D44:D45)</f>
        <v>135000</v>
      </c>
    </row>
    <row r="47" spans="1:4" ht="6" customHeight="1" x14ac:dyDescent="0.25"/>
    <row r="48" spans="1:4" x14ac:dyDescent="0.25">
      <c r="A48" s="5" t="s">
        <v>28</v>
      </c>
    </row>
    <row r="49" spans="1:4" x14ac:dyDescent="0.25">
      <c r="A49" s="6" t="s">
        <v>26</v>
      </c>
    </row>
    <row r="50" spans="1:4" x14ac:dyDescent="0.25">
      <c r="A50" s="6" t="s">
        <v>27</v>
      </c>
    </row>
    <row r="51" spans="1:4" x14ac:dyDescent="0.25">
      <c r="C51" s="12"/>
      <c r="D51" s="12"/>
    </row>
    <row r="52" spans="1:4" ht="6" customHeight="1" x14ac:dyDescent="0.25"/>
    <row r="53" spans="1:4" x14ac:dyDescent="0.25">
      <c r="A53" s="5" t="s">
        <v>29</v>
      </c>
    </row>
    <row r="54" spans="1:4" x14ac:dyDescent="0.25">
      <c r="A54" s="6" t="s">
        <v>26</v>
      </c>
    </row>
    <row r="55" spans="1:4" x14ac:dyDescent="0.25">
      <c r="A55" s="6" t="s">
        <v>27</v>
      </c>
    </row>
    <row r="56" spans="1:4" x14ac:dyDescent="0.25">
      <c r="C56" s="12"/>
      <c r="D56" s="12"/>
    </row>
    <row r="57" spans="1:4" ht="6" customHeight="1" x14ac:dyDescent="0.25"/>
    <row r="58" spans="1:4" x14ac:dyDescent="0.25">
      <c r="A58" s="5" t="s">
        <v>30</v>
      </c>
    </row>
    <row r="59" spans="1:4" x14ac:dyDescent="0.25">
      <c r="A59" s="6" t="s">
        <v>26</v>
      </c>
      <c r="B59" s="9">
        <v>473617</v>
      </c>
      <c r="D59" s="9">
        <v>737395</v>
      </c>
    </row>
    <row r="60" spans="1:4" x14ac:dyDescent="0.25">
      <c r="A60" s="6" t="s">
        <v>27</v>
      </c>
      <c r="D60" s="9">
        <v>33827</v>
      </c>
    </row>
    <row r="61" spans="1:4" x14ac:dyDescent="0.25">
      <c r="C61" s="12">
        <f>B59</f>
        <v>473617</v>
      </c>
      <c r="D61" s="12">
        <f>SUM(D59:D60)</f>
        <v>771222</v>
      </c>
    </row>
    <row r="62" spans="1:4" x14ac:dyDescent="0.25">
      <c r="C62" s="12">
        <f>C61</f>
        <v>473617</v>
      </c>
      <c r="D62" s="12">
        <f>D46+D61</f>
        <v>906222</v>
      </c>
    </row>
    <row r="63" spans="1:4" ht="6" customHeight="1" x14ac:dyDescent="0.25"/>
    <row r="64" spans="1:4" x14ac:dyDescent="0.25">
      <c r="A64" s="4" t="s">
        <v>31</v>
      </c>
    </row>
    <row r="65" spans="1:4" x14ac:dyDescent="0.25">
      <c r="A65" s="4" t="s">
        <v>32</v>
      </c>
    </row>
    <row r="66" spans="1:4" x14ac:dyDescent="0.25">
      <c r="A66" s="6" t="s">
        <v>33</v>
      </c>
    </row>
    <row r="67" spans="1:4" x14ac:dyDescent="0.25">
      <c r="A67" s="6"/>
      <c r="C67" s="12">
        <f>C40+C62</f>
        <v>1344681</v>
      </c>
      <c r="D67" s="12">
        <f>D40+D62</f>
        <v>1547569</v>
      </c>
    </row>
    <row r="69" spans="1:4" ht="13" x14ac:dyDescent="0.3">
      <c r="A69" s="7" t="s">
        <v>34</v>
      </c>
      <c r="B69" s="13"/>
      <c r="C69" s="14">
        <f>C24+C32+C40+C62</f>
        <v>4047310</v>
      </c>
      <c r="D69" s="14">
        <f>D24+D32+D40+D62</f>
        <v>4996357</v>
      </c>
    </row>
    <row r="72" spans="1:4" ht="13" x14ac:dyDescent="0.3">
      <c r="A72" s="15" t="s">
        <v>79</v>
      </c>
      <c r="B72" s="16"/>
      <c r="C72" s="16"/>
      <c r="D72" s="16"/>
    </row>
    <row r="73" spans="1:4" ht="13" x14ac:dyDescent="0.3">
      <c r="A73" s="8" t="s">
        <v>35</v>
      </c>
      <c r="B73" s="1"/>
      <c r="C73" s="1"/>
      <c r="D73" s="1"/>
    </row>
    <row r="74" spans="1:4" x14ac:dyDescent="0.25">
      <c r="A74" s="4" t="s">
        <v>36</v>
      </c>
      <c r="C74" s="9">
        <v>5715217</v>
      </c>
      <c r="D74" s="9">
        <v>4279496</v>
      </c>
    </row>
    <row r="75" spans="1:4" x14ac:dyDescent="0.25">
      <c r="A75" s="4" t="s">
        <v>37</v>
      </c>
      <c r="C75" s="9">
        <v>559021</v>
      </c>
      <c r="D75" s="9">
        <v>572082</v>
      </c>
    </row>
    <row r="76" spans="1:4" x14ac:dyDescent="0.25">
      <c r="A76" s="4" t="s">
        <v>38</v>
      </c>
      <c r="C76" s="1"/>
      <c r="D76" s="1"/>
    </row>
    <row r="77" spans="1:4" x14ac:dyDescent="0.25">
      <c r="A77" s="4" t="s">
        <v>39</v>
      </c>
      <c r="C77" s="9">
        <v>2004893</v>
      </c>
      <c r="D77" s="9">
        <v>1756342</v>
      </c>
    </row>
    <row r="78" spans="1:4" x14ac:dyDescent="0.25">
      <c r="A78" s="4" t="s">
        <v>40</v>
      </c>
      <c r="C78" s="1"/>
      <c r="D78" s="1"/>
    </row>
    <row r="79" spans="1:4" x14ac:dyDescent="0.25">
      <c r="C79" s="12">
        <f>SUM(C74:C78)</f>
        <v>8279131</v>
      </c>
      <c r="D79" s="12">
        <f>SUM(D74:D78)</f>
        <v>6607920</v>
      </c>
    </row>
    <row r="80" spans="1:4" ht="6" customHeight="1" x14ac:dyDescent="0.25"/>
    <row r="81" spans="1:4" ht="13" x14ac:dyDescent="0.3">
      <c r="A81" s="8" t="s">
        <v>41</v>
      </c>
    </row>
    <row r="82" spans="1:4" x14ac:dyDescent="0.25">
      <c r="A82" s="4" t="s">
        <v>42</v>
      </c>
    </row>
    <row r="83" spans="1:4" x14ac:dyDescent="0.25">
      <c r="A83" s="6" t="s">
        <v>26</v>
      </c>
      <c r="B83" s="9">
        <v>15524749</v>
      </c>
      <c r="D83" s="9">
        <v>15608788</v>
      </c>
    </row>
    <row r="84" spans="1:4" x14ac:dyDescent="0.25">
      <c r="A84" s="6" t="s">
        <v>27</v>
      </c>
      <c r="B84" s="1"/>
      <c r="C84" s="1"/>
      <c r="D84" s="1"/>
    </row>
    <row r="85" spans="1:4" x14ac:dyDescent="0.25">
      <c r="B85" s="12"/>
      <c r="C85" s="9">
        <f>B83</f>
        <v>15524749</v>
      </c>
      <c r="D85" s="12">
        <f>SUM(D83:D84)</f>
        <v>15608788</v>
      </c>
    </row>
    <row r="86" spans="1:4" ht="6" customHeight="1" x14ac:dyDescent="0.25"/>
    <row r="87" spans="1:4" x14ac:dyDescent="0.25">
      <c r="A87" s="4" t="s">
        <v>43</v>
      </c>
    </row>
    <row r="88" spans="1:4" x14ac:dyDescent="0.25">
      <c r="A88" s="6" t="s">
        <v>26</v>
      </c>
      <c r="B88" s="9">
        <v>2038257</v>
      </c>
      <c r="D88" s="9">
        <v>8833</v>
      </c>
    </row>
    <row r="89" spans="1:4" x14ac:dyDescent="0.25">
      <c r="A89" s="6" t="s">
        <v>27</v>
      </c>
      <c r="B89" s="1"/>
      <c r="C89" s="1"/>
      <c r="D89" s="1"/>
    </row>
    <row r="90" spans="1:4" x14ac:dyDescent="0.25">
      <c r="B90" s="12"/>
      <c r="C90" s="9">
        <f>B88</f>
        <v>2038257</v>
      </c>
      <c r="D90" s="12">
        <f>SUM(D88:D89)</f>
        <v>8833</v>
      </c>
    </row>
    <row r="91" spans="1:4" ht="6" customHeight="1" x14ac:dyDescent="0.25"/>
    <row r="92" spans="1:4" x14ac:dyDescent="0.25">
      <c r="A92" s="4" t="s">
        <v>44</v>
      </c>
    </row>
    <row r="93" spans="1:4" x14ac:dyDescent="0.25">
      <c r="A93" s="6" t="s">
        <v>26</v>
      </c>
    </row>
    <row r="94" spans="1:4" x14ac:dyDescent="0.25">
      <c r="A94" s="6" t="s">
        <v>27</v>
      </c>
      <c r="B94" s="1"/>
      <c r="C94" s="1"/>
      <c r="D94" s="1"/>
    </row>
    <row r="95" spans="1:4" x14ac:dyDescent="0.25">
      <c r="B95" s="12"/>
      <c r="D95" s="12"/>
    </row>
    <row r="96" spans="1:4" ht="6" customHeight="1" x14ac:dyDescent="0.25">
      <c r="B96" s="1"/>
      <c r="C96" s="1"/>
      <c r="D96" s="1"/>
    </row>
    <row r="97" spans="1:4" x14ac:dyDescent="0.25">
      <c r="A97" s="4" t="s">
        <v>45</v>
      </c>
      <c r="B97" s="1"/>
      <c r="C97" s="1"/>
      <c r="D97" s="1"/>
    </row>
    <row r="98" spans="1:4" x14ac:dyDescent="0.25">
      <c r="A98" s="6" t="s">
        <v>26</v>
      </c>
      <c r="B98" s="1"/>
      <c r="C98" s="1"/>
      <c r="D98" s="1"/>
    </row>
    <row r="99" spans="1:4" x14ac:dyDescent="0.25">
      <c r="A99" s="6" t="s">
        <v>27</v>
      </c>
    </row>
    <row r="100" spans="1:4" x14ac:dyDescent="0.25">
      <c r="B100" s="12"/>
      <c r="D100" s="12"/>
    </row>
    <row r="101" spans="1:4" ht="6" customHeight="1" x14ac:dyDescent="0.25"/>
    <row r="102" spans="1:4" x14ac:dyDescent="0.25">
      <c r="A102" s="4" t="s">
        <v>46</v>
      </c>
    </row>
    <row r="103" spans="1:4" x14ac:dyDescent="0.25">
      <c r="A103" s="6" t="s">
        <v>26</v>
      </c>
      <c r="B103" s="9">
        <v>419609</v>
      </c>
      <c r="D103" s="9">
        <v>402933</v>
      </c>
    </row>
    <row r="104" spans="1:4" x14ac:dyDescent="0.25">
      <c r="A104" s="6" t="s">
        <v>27</v>
      </c>
    </row>
    <row r="105" spans="1:4" x14ac:dyDescent="0.25">
      <c r="B105" s="12"/>
      <c r="C105" s="9">
        <f>B103</f>
        <v>419609</v>
      </c>
      <c r="D105" s="12">
        <f>SUM(D103:D104)</f>
        <v>402933</v>
      </c>
    </row>
    <row r="106" spans="1:4" ht="6" customHeight="1" x14ac:dyDescent="0.25">
      <c r="B106" s="1"/>
    </row>
    <row r="107" spans="1:4" x14ac:dyDescent="0.25">
      <c r="A107" s="4" t="s">
        <v>47</v>
      </c>
    </row>
    <row r="108" spans="1:4" x14ac:dyDescent="0.25">
      <c r="A108" s="6" t="s">
        <v>26</v>
      </c>
      <c r="B108" s="9">
        <v>19695</v>
      </c>
    </row>
    <row r="109" spans="1:4" x14ac:dyDescent="0.25">
      <c r="A109" s="6" t="s">
        <v>27</v>
      </c>
    </row>
    <row r="110" spans="1:4" x14ac:dyDescent="0.25">
      <c r="B110" s="12"/>
      <c r="C110" s="9">
        <f>B108</f>
        <v>19695</v>
      </c>
      <c r="D110" s="12"/>
    </row>
    <row r="111" spans="1:4" ht="6" customHeight="1" x14ac:dyDescent="0.25"/>
    <row r="112" spans="1:4" ht="14.5" x14ac:dyDescent="0.35">
      <c r="A112" s="4" t="s">
        <v>48</v>
      </c>
      <c r="B112"/>
      <c r="C112"/>
    </row>
    <row r="113" spans="1:7" x14ac:dyDescent="0.25">
      <c r="A113" s="6" t="s">
        <v>26</v>
      </c>
      <c r="B113" s="9">
        <v>29725</v>
      </c>
      <c r="D113" s="9">
        <v>209836</v>
      </c>
      <c r="G113" s="9"/>
    </row>
    <row r="114" spans="1:7" x14ac:dyDescent="0.25">
      <c r="A114" s="6" t="s">
        <v>27</v>
      </c>
      <c r="B114" s="9">
        <v>168148</v>
      </c>
      <c r="D114" s="9">
        <v>227007</v>
      </c>
      <c r="G114" s="9"/>
    </row>
    <row r="115" spans="1:7" x14ac:dyDescent="0.25">
      <c r="B115" s="12"/>
      <c r="C115" s="9">
        <f>B113+B114</f>
        <v>197873</v>
      </c>
      <c r="D115" s="12">
        <f>SUM(D113:D114)</f>
        <v>436843</v>
      </c>
    </row>
    <row r="116" spans="1:7" x14ac:dyDescent="0.25">
      <c r="C116" s="12">
        <f>C85+C90+C95+C100+C105+C110+C115</f>
        <v>18200183</v>
      </c>
      <c r="D116" s="12">
        <f>D85+D90+D95+D100+D105+D110+D115</f>
        <v>16457397</v>
      </c>
    </row>
    <row r="117" spans="1:7" ht="6" customHeight="1" x14ac:dyDescent="0.25"/>
    <row r="118" spans="1:7" ht="13" x14ac:dyDescent="0.3">
      <c r="A118" s="8" t="s">
        <v>49</v>
      </c>
    </row>
    <row r="119" spans="1:7" x14ac:dyDescent="0.25">
      <c r="A119" s="4" t="s">
        <v>50</v>
      </c>
    </row>
    <row r="120" spans="1:7" x14ac:dyDescent="0.25">
      <c r="A120" s="4" t="s">
        <v>51</v>
      </c>
    </row>
    <row r="121" spans="1:7" ht="13" thickBot="1" x14ac:dyDescent="0.3">
      <c r="A121" s="4" t="s">
        <v>52</v>
      </c>
    </row>
    <row r="122" spans="1:7" x14ac:dyDescent="0.25">
      <c r="A122" s="4" t="s">
        <v>53</v>
      </c>
      <c r="F122" s="26" t="s">
        <v>189</v>
      </c>
      <c r="G122" s="27"/>
    </row>
    <row r="123" spans="1:7" ht="13" x14ac:dyDescent="0.3">
      <c r="A123" s="4" t="s">
        <v>54</v>
      </c>
      <c r="F123" s="28" t="s">
        <v>190</v>
      </c>
      <c r="G123" s="29"/>
    </row>
    <row r="124" spans="1:7" ht="13.5" thickBot="1" x14ac:dyDescent="0.35">
      <c r="A124" s="4" t="s">
        <v>55</v>
      </c>
      <c r="F124" s="30" t="s">
        <v>191</v>
      </c>
      <c r="G124" s="31">
        <f>+G122-G123</f>
        <v>0</v>
      </c>
    </row>
    <row r="125" spans="1:7" ht="13" x14ac:dyDescent="0.3">
      <c r="A125" s="17"/>
      <c r="C125" s="12"/>
      <c r="D125" s="12"/>
    </row>
    <row r="126" spans="1:7" ht="6" customHeight="1" x14ac:dyDescent="0.3">
      <c r="A126" s="17"/>
    </row>
    <row r="127" spans="1:7" ht="13" x14ac:dyDescent="0.3">
      <c r="A127" s="8" t="s">
        <v>56</v>
      </c>
    </row>
    <row r="128" spans="1:7" ht="13" thickBot="1" x14ac:dyDescent="0.3">
      <c r="A128" s="4" t="s">
        <v>57</v>
      </c>
      <c r="C128" s="9">
        <v>1859788</v>
      </c>
      <c r="D128" s="9">
        <v>2508621</v>
      </c>
    </row>
    <row r="129" spans="1:7" ht="14.5" x14ac:dyDescent="0.35">
      <c r="A129" s="4" t="s">
        <v>58</v>
      </c>
      <c r="B129"/>
      <c r="F129" s="26" t="s">
        <v>192</v>
      </c>
      <c r="G129" s="27"/>
    </row>
    <row r="130" spans="1:7" ht="14.5" x14ac:dyDescent="0.35">
      <c r="A130" s="4" t="s">
        <v>59</v>
      </c>
      <c r="B130"/>
      <c r="C130" s="9">
        <v>7399</v>
      </c>
      <c r="D130" s="9">
        <v>1499</v>
      </c>
      <c r="F130" s="32" t="s">
        <v>193</v>
      </c>
      <c r="G130" s="33"/>
    </row>
    <row r="131" spans="1:7" ht="14.5" x14ac:dyDescent="0.35">
      <c r="A131" s="17"/>
      <c r="B131"/>
      <c r="C131" s="12">
        <f>SUM(C128:C130)</f>
        <v>1867187</v>
      </c>
      <c r="D131" s="12">
        <f>SUM(D128:D130)</f>
        <v>2510120</v>
      </c>
      <c r="E131" s="9"/>
      <c r="F131" s="28" t="s">
        <v>194</v>
      </c>
      <c r="G131" s="29"/>
    </row>
    <row r="132" spans="1:7" ht="15" thickBot="1" x14ac:dyDescent="0.4">
      <c r="A132" s="17"/>
      <c r="B132"/>
      <c r="C132"/>
      <c r="F132" s="30" t="s">
        <v>195</v>
      </c>
      <c r="G132" s="31">
        <f>+SUM(G129:G131)</f>
        <v>0</v>
      </c>
    </row>
    <row r="133" spans="1:7" ht="13" x14ac:dyDescent="0.3">
      <c r="A133" s="21" t="s">
        <v>78</v>
      </c>
      <c r="B133" s="16"/>
      <c r="C133" s="22">
        <f>C79+C116+C131</f>
        <v>28346501</v>
      </c>
      <c r="D133" s="22">
        <f>D79+D116+D131</f>
        <v>25575437</v>
      </c>
    </row>
    <row r="134" spans="1:7" ht="14.5" x14ac:dyDescent="0.35">
      <c r="A134" s="7"/>
      <c r="B134"/>
      <c r="C134"/>
    </row>
    <row r="135" spans="1:7" ht="13" x14ac:dyDescent="0.3">
      <c r="A135" s="15" t="s">
        <v>60</v>
      </c>
      <c r="B135" s="16"/>
      <c r="C135" s="16"/>
      <c r="D135" s="16"/>
    </row>
    <row r="136" spans="1:7" ht="14.5" x14ac:dyDescent="0.35">
      <c r="A136" s="3" t="s">
        <v>61</v>
      </c>
      <c r="B136"/>
      <c r="C136"/>
    </row>
    <row r="137" spans="1:7" ht="14.5" x14ac:dyDescent="0.35">
      <c r="A137" s="3" t="s">
        <v>62</v>
      </c>
      <c r="B137" s="9">
        <v>789456</v>
      </c>
      <c r="C137"/>
      <c r="D137" s="9">
        <v>569312</v>
      </c>
      <c r="F137"/>
    </row>
    <row r="138" spans="1:7" ht="14.5" x14ac:dyDescent="0.35">
      <c r="B138" s="12"/>
      <c r="C138" s="9">
        <f>B137</f>
        <v>789456</v>
      </c>
      <c r="D138" s="12">
        <f>SUM(D136:D137)</f>
        <v>569312</v>
      </c>
      <c r="F138"/>
    </row>
    <row r="139" spans="1:7" ht="14.5" x14ac:dyDescent="0.35">
      <c r="B139"/>
      <c r="F139"/>
    </row>
    <row r="140" spans="1:7" ht="14.5" x14ac:dyDescent="0.35">
      <c r="A140" s="15" t="s">
        <v>63</v>
      </c>
      <c r="B140" s="16"/>
      <c r="C140" s="22">
        <f>C69+C133+C138</f>
        <v>33183267</v>
      </c>
      <c r="D140" s="22">
        <f>D69+D133+D138</f>
        <v>31141106</v>
      </c>
      <c r="F140"/>
    </row>
    <row r="141" spans="1:7" ht="14.5" x14ac:dyDescent="0.35">
      <c r="A141" s="7"/>
      <c r="B141"/>
      <c r="C141"/>
      <c r="F141"/>
      <c r="G141"/>
    </row>
    <row r="142" spans="1:7" ht="14.5" x14ac:dyDescent="0.35">
      <c r="A142" s="7"/>
      <c r="B142"/>
      <c r="C142"/>
      <c r="F142"/>
      <c r="G142"/>
    </row>
    <row r="143" spans="1:7" ht="15.5" x14ac:dyDescent="0.35">
      <c r="A143" s="18" t="s">
        <v>184</v>
      </c>
      <c r="B143" s="19"/>
      <c r="C143" s="20">
        <v>45657</v>
      </c>
      <c r="D143" s="20">
        <v>45291</v>
      </c>
      <c r="F143"/>
      <c r="G143"/>
    </row>
    <row r="144" spans="1:7" ht="14.5" x14ac:dyDescent="0.35">
      <c r="B144"/>
      <c r="C144"/>
      <c r="F144"/>
      <c r="G144"/>
    </row>
    <row r="145" spans="1:7" ht="14.5" x14ac:dyDescent="0.35">
      <c r="A145" s="15" t="s">
        <v>64</v>
      </c>
      <c r="B145" s="16"/>
      <c r="C145" s="16"/>
      <c r="D145" s="16"/>
      <c r="F145"/>
      <c r="G145"/>
    </row>
    <row r="146" spans="1:7" ht="14.5" x14ac:dyDescent="0.35">
      <c r="A146" s="8" t="s">
        <v>65</v>
      </c>
      <c r="B146"/>
      <c r="C146" s="9">
        <v>2000000</v>
      </c>
      <c r="D146" s="9">
        <v>2000000</v>
      </c>
      <c r="F146"/>
    </row>
    <row r="147" spans="1:7" ht="6" customHeight="1" x14ac:dyDescent="0.35">
      <c r="A147" s="8"/>
      <c r="B147"/>
      <c r="F147"/>
    </row>
    <row r="148" spans="1:7" ht="14.5" x14ac:dyDescent="0.35">
      <c r="A148" s="8" t="s">
        <v>66</v>
      </c>
      <c r="B148"/>
      <c r="C148"/>
      <c r="F148"/>
    </row>
    <row r="149" spans="1:7" ht="6" customHeight="1" x14ac:dyDescent="0.35">
      <c r="A149" s="8"/>
      <c r="B149"/>
      <c r="C149"/>
      <c r="F149"/>
    </row>
    <row r="150" spans="1:7" ht="14.5" x14ac:dyDescent="0.35">
      <c r="A150" s="8" t="s">
        <v>67</v>
      </c>
      <c r="B150"/>
      <c r="C150" s="9">
        <v>1652082</v>
      </c>
      <c r="D150" s="9">
        <v>1652082</v>
      </c>
      <c r="F150"/>
    </row>
    <row r="151" spans="1:7" ht="6" customHeight="1" x14ac:dyDescent="0.35">
      <c r="A151" s="8"/>
      <c r="B151"/>
      <c r="F151"/>
    </row>
    <row r="152" spans="1:7" ht="14.5" x14ac:dyDescent="0.35">
      <c r="A152" s="8" t="s">
        <v>68</v>
      </c>
      <c r="B152"/>
      <c r="C152" s="9">
        <v>201292</v>
      </c>
      <c r="D152" s="9">
        <v>144092</v>
      </c>
    </row>
    <row r="153" spans="1:7" ht="6" customHeight="1" x14ac:dyDescent="0.35">
      <c r="A153" s="8"/>
      <c r="B153"/>
    </row>
    <row r="154" spans="1:7" ht="14.5" x14ac:dyDescent="0.35">
      <c r="A154" s="8" t="s">
        <v>69</v>
      </c>
      <c r="B154"/>
      <c r="C154"/>
    </row>
    <row r="155" spans="1:7" ht="6" customHeight="1" x14ac:dyDescent="0.35">
      <c r="A155" s="8"/>
      <c r="B155"/>
      <c r="C155"/>
    </row>
    <row r="156" spans="1:7" ht="14.5" x14ac:dyDescent="0.35">
      <c r="A156" s="8" t="s">
        <v>70</v>
      </c>
      <c r="B156"/>
      <c r="C156"/>
    </row>
    <row r="157" spans="1:7" ht="6" customHeight="1" x14ac:dyDescent="0.35">
      <c r="A157" s="8"/>
      <c r="B157"/>
      <c r="C157"/>
    </row>
    <row r="158" spans="1:7" ht="14.5" x14ac:dyDescent="0.35">
      <c r="A158" s="8" t="s">
        <v>71</v>
      </c>
      <c r="B158"/>
      <c r="C158"/>
    </row>
    <row r="159" spans="1:7" x14ac:dyDescent="0.25">
      <c r="A159" s="4" t="s">
        <v>72</v>
      </c>
      <c r="B159" s="9">
        <v>1047165</v>
      </c>
      <c r="D159" s="9">
        <v>42106</v>
      </c>
    </row>
    <row r="160" spans="1:7" x14ac:dyDescent="0.25">
      <c r="A160" s="4" t="s">
        <v>73</v>
      </c>
      <c r="B160" s="1"/>
      <c r="C160" s="1"/>
      <c r="D160" s="1"/>
    </row>
    <row r="161" spans="1:4" ht="14.5" x14ac:dyDescent="0.35">
      <c r="A161" s="4" t="s">
        <v>74</v>
      </c>
      <c r="B161"/>
      <c r="C161"/>
    </row>
    <row r="162" spans="1:4" ht="14.5" x14ac:dyDescent="0.35">
      <c r="A162" s="4" t="s">
        <v>75</v>
      </c>
      <c r="B162"/>
      <c r="C162"/>
    </row>
    <row r="163" spans="1:4" x14ac:dyDescent="0.25">
      <c r="A163" s="4" t="s">
        <v>76</v>
      </c>
      <c r="B163" s="9">
        <v>297238</v>
      </c>
      <c r="D163" s="9">
        <v>215486</v>
      </c>
    </row>
    <row r="164" spans="1:4" ht="14.5" x14ac:dyDescent="0.35">
      <c r="A164" s="4" t="s">
        <v>77</v>
      </c>
      <c r="B164"/>
      <c r="C164"/>
    </row>
    <row r="165" spans="1:4" x14ac:dyDescent="0.25">
      <c r="A165" s="4" t="s">
        <v>80</v>
      </c>
    </row>
    <row r="166" spans="1:4" x14ac:dyDescent="0.25">
      <c r="A166" s="4" t="s">
        <v>81</v>
      </c>
    </row>
    <row r="167" spans="1:4" x14ac:dyDescent="0.25">
      <c r="A167" s="4" t="s">
        <v>82</v>
      </c>
    </row>
    <row r="168" spans="1:4" x14ac:dyDescent="0.25">
      <c r="A168" s="4" t="s">
        <v>83</v>
      </c>
    </row>
    <row r="169" spans="1:4" x14ac:dyDescent="0.25">
      <c r="A169" s="4" t="s">
        <v>84</v>
      </c>
    </row>
    <row r="170" spans="1:4" x14ac:dyDescent="0.25">
      <c r="A170" s="4" t="s">
        <v>85</v>
      </c>
      <c r="B170" s="9">
        <v>-9</v>
      </c>
      <c r="D170" s="1">
        <v>-7</v>
      </c>
    </row>
    <row r="171" spans="1:4" x14ac:dyDescent="0.25">
      <c r="A171" s="5" t="s">
        <v>86</v>
      </c>
      <c r="B171" s="9">
        <v>11555</v>
      </c>
      <c r="D171" s="1">
        <v>11555</v>
      </c>
    </row>
    <row r="172" spans="1:4" x14ac:dyDescent="0.25">
      <c r="A172" s="5" t="s">
        <v>87</v>
      </c>
    </row>
    <row r="173" spans="1:4" x14ac:dyDescent="0.25">
      <c r="A173" s="5" t="s">
        <v>88</v>
      </c>
    </row>
    <row r="174" spans="1:4" x14ac:dyDescent="0.25">
      <c r="A174" s="4" t="s">
        <v>89</v>
      </c>
    </row>
    <row r="175" spans="1:4" x14ac:dyDescent="0.25">
      <c r="B175" s="12"/>
      <c r="C175" s="9">
        <f>SUM(B159:B174)</f>
        <v>1355949</v>
      </c>
      <c r="D175" s="12">
        <f>SUM(D159:D174)</f>
        <v>269140</v>
      </c>
    </row>
    <row r="176" spans="1:4" ht="6" customHeight="1" x14ac:dyDescent="0.25"/>
    <row r="177" spans="1:4" ht="13" x14ac:dyDescent="0.3">
      <c r="A177" s="8" t="s">
        <v>104</v>
      </c>
    </row>
    <row r="178" spans="1:4" ht="6" customHeight="1" x14ac:dyDescent="0.3">
      <c r="A178" s="8"/>
    </row>
    <row r="179" spans="1:4" ht="13" x14ac:dyDescent="0.3">
      <c r="A179" s="8" t="s">
        <v>90</v>
      </c>
      <c r="C179" s="9">
        <v>1198244</v>
      </c>
      <c r="D179" s="9">
        <v>1144011</v>
      </c>
    </row>
    <row r="180" spans="1:4" ht="13" x14ac:dyDescent="0.3">
      <c r="A180" s="8"/>
    </row>
    <row r="181" spans="1:4" ht="13" x14ac:dyDescent="0.3">
      <c r="A181" s="21" t="s">
        <v>91</v>
      </c>
      <c r="B181" s="16"/>
      <c r="C181" s="22">
        <f>C146+C150+C152+C175+C179</f>
        <v>6407567</v>
      </c>
      <c r="D181" s="22">
        <f>D146+D150+D152+D175+D179</f>
        <v>5209325</v>
      </c>
    </row>
    <row r="183" spans="1:4" ht="13" x14ac:dyDescent="0.3">
      <c r="A183" s="15" t="s">
        <v>92</v>
      </c>
      <c r="B183" s="16"/>
      <c r="C183" s="16"/>
      <c r="D183" s="16"/>
    </row>
    <row r="184" spans="1:4" x14ac:dyDescent="0.25">
      <c r="A184" s="3" t="s">
        <v>93</v>
      </c>
    </row>
    <row r="185" spans="1:4" ht="6" customHeight="1" x14ac:dyDescent="0.25">
      <c r="A185" s="3"/>
    </row>
    <row r="186" spans="1:4" x14ac:dyDescent="0.25">
      <c r="A186" s="3" t="s">
        <v>94</v>
      </c>
      <c r="C186" s="9">
        <v>150785</v>
      </c>
      <c r="D186" s="9">
        <v>131413</v>
      </c>
    </row>
    <row r="187" spans="1:4" ht="6" customHeight="1" x14ac:dyDescent="0.25">
      <c r="A187" s="3"/>
    </row>
    <row r="188" spans="1:4" x14ac:dyDescent="0.25">
      <c r="A188" s="3" t="s">
        <v>95</v>
      </c>
      <c r="D188" s="9">
        <v>5445</v>
      </c>
    </row>
    <row r="190" spans="1:4" ht="13" x14ac:dyDescent="0.3">
      <c r="A190" s="21" t="s">
        <v>96</v>
      </c>
      <c r="B190" s="16"/>
      <c r="C190" s="22">
        <f>SUM(C184:C188)</f>
        <v>150785</v>
      </c>
      <c r="D190" s="22">
        <f>SUM(D184:D188)</f>
        <v>136858</v>
      </c>
    </row>
    <row r="192" spans="1:4" ht="13" x14ac:dyDescent="0.3">
      <c r="A192" s="15" t="s">
        <v>97</v>
      </c>
      <c r="B192" s="16"/>
      <c r="C192" s="22">
        <v>1109921</v>
      </c>
      <c r="D192" s="22">
        <v>985187</v>
      </c>
    </row>
    <row r="194" spans="1:4" ht="13" x14ac:dyDescent="0.3">
      <c r="A194" s="15" t="s">
        <v>98</v>
      </c>
      <c r="B194" s="16"/>
      <c r="C194" s="16"/>
      <c r="D194" s="16"/>
    </row>
    <row r="195" spans="1:4" x14ac:dyDescent="0.25">
      <c r="A195" s="3" t="s">
        <v>99</v>
      </c>
    </row>
    <row r="196" spans="1:4" x14ac:dyDescent="0.25">
      <c r="A196" s="4" t="s">
        <v>26</v>
      </c>
    </row>
    <row r="197" spans="1:4" x14ac:dyDescent="0.25">
      <c r="A197" s="4" t="s">
        <v>27</v>
      </c>
    </row>
    <row r="198" spans="1:4" x14ac:dyDescent="0.25">
      <c r="B198" s="12"/>
      <c r="D198" s="12"/>
    </row>
    <row r="199" spans="1:4" ht="6" customHeight="1" x14ac:dyDescent="0.25"/>
    <row r="200" spans="1:4" x14ac:dyDescent="0.25">
      <c r="A200" s="3" t="s">
        <v>100</v>
      </c>
    </row>
    <row r="201" spans="1:4" x14ac:dyDescent="0.25">
      <c r="A201" s="4" t="s">
        <v>26</v>
      </c>
    </row>
    <row r="202" spans="1:4" x14ac:dyDescent="0.25">
      <c r="A202" s="4" t="s">
        <v>27</v>
      </c>
    </row>
    <row r="203" spans="1:4" x14ac:dyDescent="0.25">
      <c r="B203" s="12"/>
      <c r="D203" s="12"/>
    </row>
    <row r="204" spans="1:4" ht="6" customHeight="1" x14ac:dyDescent="0.25"/>
    <row r="205" spans="1:4" x14ac:dyDescent="0.25">
      <c r="A205" s="3" t="s">
        <v>105</v>
      </c>
    </row>
    <row r="206" spans="1:4" x14ac:dyDescent="0.25">
      <c r="A206" s="4" t="s">
        <v>26</v>
      </c>
    </row>
    <row r="207" spans="1:4" x14ac:dyDescent="0.25">
      <c r="A207" s="4" t="s">
        <v>27</v>
      </c>
    </row>
    <row r="208" spans="1:4" x14ac:dyDescent="0.25">
      <c r="B208" s="12"/>
      <c r="D208" s="12"/>
    </row>
    <row r="209" spans="1:5" ht="6" customHeight="1" x14ac:dyDescent="0.25"/>
    <row r="210" spans="1:5" x14ac:dyDescent="0.25">
      <c r="A210" s="3" t="s">
        <v>101</v>
      </c>
    </row>
    <row r="211" spans="1:5" x14ac:dyDescent="0.25">
      <c r="A211" s="4" t="s">
        <v>26</v>
      </c>
      <c r="B211" s="9">
        <v>5565707</v>
      </c>
      <c r="D211" s="9">
        <v>3973246</v>
      </c>
    </row>
    <row r="212" spans="1:5" x14ac:dyDescent="0.25">
      <c r="A212" s="4" t="s">
        <v>27</v>
      </c>
      <c r="B212" s="9">
        <v>1489089</v>
      </c>
      <c r="D212" s="9">
        <v>2000000</v>
      </c>
    </row>
    <row r="213" spans="1:5" x14ac:dyDescent="0.25">
      <c r="B213" s="12"/>
      <c r="C213" s="9">
        <f>B211+B212</f>
        <v>7054796</v>
      </c>
      <c r="D213" s="12">
        <f>SUM(D211:D212)</f>
        <v>5973246</v>
      </c>
      <c r="E213" s="9"/>
    </row>
    <row r="214" spans="1:5" ht="6" customHeight="1" x14ac:dyDescent="0.25"/>
    <row r="215" spans="1:5" x14ac:dyDescent="0.25">
      <c r="A215" s="3" t="s">
        <v>102</v>
      </c>
    </row>
    <row r="216" spans="1:5" x14ac:dyDescent="0.25">
      <c r="A216" s="4" t="s">
        <v>26</v>
      </c>
    </row>
    <row r="217" spans="1:5" x14ac:dyDescent="0.25">
      <c r="A217" s="4" t="s">
        <v>27</v>
      </c>
    </row>
    <row r="218" spans="1:5" x14ac:dyDescent="0.25">
      <c r="B218" s="12"/>
      <c r="D218" s="12"/>
    </row>
    <row r="219" spans="1:5" ht="6" customHeight="1" x14ac:dyDescent="0.25"/>
    <row r="220" spans="1:5" x14ac:dyDescent="0.25">
      <c r="A220" s="3" t="s">
        <v>103</v>
      </c>
    </row>
    <row r="221" spans="1:5" x14ac:dyDescent="0.25">
      <c r="A221" s="4" t="s">
        <v>26</v>
      </c>
      <c r="B221" s="9">
        <v>110417</v>
      </c>
      <c r="D221" s="9">
        <v>75316</v>
      </c>
    </row>
    <row r="222" spans="1:5" x14ac:dyDescent="0.25">
      <c r="A222" s="4" t="s">
        <v>27</v>
      </c>
    </row>
    <row r="223" spans="1:5" x14ac:dyDescent="0.25">
      <c r="B223" s="12"/>
      <c r="C223" s="9">
        <f>B221+B222</f>
        <v>110417</v>
      </c>
      <c r="D223" s="12">
        <f>SUM(D221:D222)</f>
        <v>75316</v>
      </c>
    </row>
    <row r="224" spans="1:5" ht="6" customHeight="1" x14ac:dyDescent="0.25"/>
    <row r="225" spans="1:4" x14ac:dyDescent="0.25">
      <c r="A225" s="3" t="s">
        <v>109</v>
      </c>
    </row>
    <row r="226" spans="1:4" x14ac:dyDescent="0.25">
      <c r="A226" s="4" t="s">
        <v>26</v>
      </c>
      <c r="B226" s="9">
        <v>10478242</v>
      </c>
      <c r="D226" s="9">
        <v>12803026</v>
      </c>
    </row>
    <row r="227" spans="1:4" x14ac:dyDescent="0.25">
      <c r="A227" s="4" t="s">
        <v>27</v>
      </c>
    </row>
    <row r="228" spans="1:4" x14ac:dyDescent="0.25">
      <c r="B228" s="12"/>
      <c r="C228" s="9">
        <f>B226+B227</f>
        <v>10478242</v>
      </c>
      <c r="D228" s="12">
        <f>SUM(D226:D227)</f>
        <v>12803026</v>
      </c>
    </row>
    <row r="229" spans="1:4" ht="6" customHeight="1" x14ac:dyDescent="0.25"/>
    <row r="230" spans="1:4" x14ac:dyDescent="0.25">
      <c r="A230" s="3" t="s">
        <v>110</v>
      </c>
    </row>
    <row r="231" spans="1:4" x14ac:dyDescent="0.25">
      <c r="A231" s="4" t="s">
        <v>26</v>
      </c>
    </row>
    <row r="232" spans="1:4" x14ac:dyDescent="0.25">
      <c r="A232" s="4" t="s">
        <v>27</v>
      </c>
    </row>
    <row r="233" spans="1:4" x14ac:dyDescent="0.25">
      <c r="B233" s="12"/>
      <c r="D233" s="12"/>
    </row>
    <row r="234" spans="1:4" ht="6" customHeight="1" x14ac:dyDescent="0.25"/>
    <row r="235" spans="1:4" x14ac:dyDescent="0.25">
      <c r="A235" s="3" t="s">
        <v>111</v>
      </c>
    </row>
    <row r="236" spans="1:4" x14ac:dyDescent="0.25">
      <c r="A236" s="4" t="s">
        <v>26</v>
      </c>
      <c r="B236" s="9">
        <v>5217519</v>
      </c>
      <c r="D236" s="9">
        <v>3436046</v>
      </c>
    </row>
    <row r="237" spans="1:4" x14ac:dyDescent="0.25">
      <c r="A237" s="4" t="s">
        <v>27</v>
      </c>
    </row>
    <row r="238" spans="1:4" x14ac:dyDescent="0.25">
      <c r="B238" s="12"/>
      <c r="C238" s="9">
        <f>B236+B237</f>
        <v>5217519</v>
      </c>
      <c r="D238" s="12">
        <f>SUM(D236:D237)</f>
        <v>3436046</v>
      </c>
    </row>
    <row r="239" spans="1:4" ht="6" customHeight="1" x14ac:dyDescent="0.25"/>
    <row r="240" spans="1:4" x14ac:dyDescent="0.25">
      <c r="A240" s="3" t="s">
        <v>112</v>
      </c>
    </row>
    <row r="241" spans="1:4" x14ac:dyDescent="0.25">
      <c r="A241" s="4" t="s">
        <v>26</v>
      </c>
    </row>
    <row r="242" spans="1:4" x14ac:dyDescent="0.25">
      <c r="A242" s="4" t="s">
        <v>27</v>
      </c>
    </row>
    <row r="243" spans="1:4" x14ac:dyDescent="0.25">
      <c r="B243" s="12"/>
      <c r="D243" s="12"/>
    </row>
    <row r="244" spans="1:4" ht="6" customHeight="1" x14ac:dyDescent="0.25"/>
    <row r="245" spans="1:4" x14ac:dyDescent="0.25">
      <c r="A245" s="3" t="s">
        <v>113</v>
      </c>
    </row>
    <row r="246" spans="1:4" x14ac:dyDescent="0.25">
      <c r="A246" s="4" t="s">
        <v>26</v>
      </c>
      <c r="B246" s="9">
        <v>36826</v>
      </c>
      <c r="D246" s="9">
        <v>277000</v>
      </c>
    </row>
    <row r="247" spans="1:4" x14ac:dyDescent="0.25">
      <c r="A247" s="4" t="s">
        <v>27</v>
      </c>
    </row>
    <row r="248" spans="1:4" x14ac:dyDescent="0.25">
      <c r="B248" s="12"/>
      <c r="C248" s="9">
        <f>B246+B247</f>
        <v>36826</v>
      </c>
      <c r="D248" s="12">
        <f>SUM(D246:D247)</f>
        <v>277000</v>
      </c>
    </row>
    <row r="249" spans="1:4" ht="6" customHeight="1" x14ac:dyDescent="0.25"/>
    <row r="250" spans="1:4" x14ac:dyDescent="0.25">
      <c r="A250" s="3" t="s">
        <v>106</v>
      </c>
    </row>
    <row r="251" spans="1:4" x14ac:dyDescent="0.25">
      <c r="A251" s="4" t="s">
        <v>26</v>
      </c>
      <c r="B251" s="9">
        <v>467058</v>
      </c>
      <c r="D251" s="9">
        <v>466760</v>
      </c>
    </row>
    <row r="252" spans="1:4" x14ac:dyDescent="0.25">
      <c r="A252" s="4" t="s">
        <v>27</v>
      </c>
      <c r="B252" s="9">
        <v>223212</v>
      </c>
      <c r="D252" s="9">
        <v>384680</v>
      </c>
    </row>
    <row r="253" spans="1:4" x14ac:dyDescent="0.25">
      <c r="B253" s="12"/>
      <c r="C253" s="9">
        <f>B251+B252</f>
        <v>690270</v>
      </c>
      <c r="D253" s="12">
        <f>SUM(D251:D252)</f>
        <v>851440</v>
      </c>
    </row>
    <row r="254" spans="1:4" ht="6" customHeight="1" x14ac:dyDescent="0.25"/>
    <row r="255" spans="1:4" x14ac:dyDescent="0.25">
      <c r="A255" s="3" t="s">
        <v>114</v>
      </c>
    </row>
    <row r="256" spans="1:4" x14ac:dyDescent="0.25">
      <c r="A256" s="4" t="s">
        <v>26</v>
      </c>
      <c r="B256" s="9">
        <v>297570</v>
      </c>
      <c r="D256" s="9">
        <v>287803</v>
      </c>
    </row>
    <row r="257" spans="1:4" x14ac:dyDescent="0.25">
      <c r="A257" s="4" t="s">
        <v>27</v>
      </c>
      <c r="B257" s="9">
        <v>335486</v>
      </c>
      <c r="D257" s="9">
        <v>341408</v>
      </c>
    </row>
    <row r="258" spans="1:4" x14ac:dyDescent="0.25">
      <c r="B258" s="12"/>
      <c r="C258" s="9">
        <f>B256+B257</f>
        <v>633056</v>
      </c>
      <c r="D258" s="12">
        <f>SUM(D256:D257)</f>
        <v>629211</v>
      </c>
    </row>
    <row r="259" spans="1:4" ht="6" customHeight="1" x14ac:dyDescent="0.25"/>
    <row r="260" spans="1:4" x14ac:dyDescent="0.25">
      <c r="A260" s="3" t="s">
        <v>107</v>
      </c>
    </row>
    <row r="261" spans="1:4" x14ac:dyDescent="0.25">
      <c r="A261" s="4" t="s">
        <v>26</v>
      </c>
      <c r="B261" s="9">
        <v>367532</v>
      </c>
      <c r="D261" s="9">
        <v>357893</v>
      </c>
    </row>
    <row r="262" spans="1:4" x14ac:dyDescent="0.25">
      <c r="A262" s="4" t="s">
        <v>27</v>
      </c>
    </row>
    <row r="263" spans="1:4" x14ac:dyDescent="0.25">
      <c r="B263" s="12"/>
      <c r="C263" s="9">
        <f>B261+B262</f>
        <v>367532</v>
      </c>
      <c r="D263" s="12">
        <f>SUM(D261:D262)</f>
        <v>357893</v>
      </c>
    </row>
    <row r="265" spans="1:4" ht="13" x14ac:dyDescent="0.3">
      <c r="A265" s="21" t="s">
        <v>115</v>
      </c>
      <c r="B265" s="16"/>
      <c r="C265" s="22">
        <f>C198+C203+C208+C213+C218+C223+C228+C233+C238+C243+C248+C253+C258+C263</f>
        <v>24588658</v>
      </c>
      <c r="D265" s="22">
        <f>D198+D203+D208+D213+D218+D223+D228+D233+D238+D243+D248+D253+D258+D263</f>
        <v>24403178</v>
      </c>
    </row>
    <row r="267" spans="1:4" ht="13" x14ac:dyDescent="0.3">
      <c r="A267" s="15" t="s">
        <v>108</v>
      </c>
      <c r="B267" s="16"/>
      <c r="C267" s="22"/>
      <c r="D267" s="22"/>
    </row>
    <row r="268" spans="1:4" x14ac:dyDescent="0.25">
      <c r="A268" s="4" t="s">
        <v>116</v>
      </c>
    </row>
    <row r="269" spans="1:4" x14ac:dyDescent="0.25">
      <c r="A269" s="4" t="s">
        <v>62</v>
      </c>
      <c r="B269" s="9">
        <v>926336</v>
      </c>
      <c r="D269" s="9">
        <v>406558</v>
      </c>
    </row>
    <row r="270" spans="1:4" x14ac:dyDescent="0.25">
      <c r="B270" s="12"/>
      <c r="C270" s="9">
        <f>B268+B269</f>
        <v>926336</v>
      </c>
      <c r="D270" s="12">
        <f>SUM(D268:D269)</f>
        <v>406558</v>
      </c>
    </row>
    <row r="272" spans="1:4" ht="13" x14ac:dyDescent="0.3">
      <c r="A272" s="15" t="s">
        <v>117</v>
      </c>
      <c r="B272" s="16"/>
      <c r="C272" s="22">
        <f>C181+C190+C192+C265+C270</f>
        <v>33183267</v>
      </c>
      <c r="D272" s="22">
        <f>D181+D190+D192+D265+D270</f>
        <v>31141106</v>
      </c>
    </row>
    <row r="275" spans="1:4" ht="15.5" x14ac:dyDescent="0.35">
      <c r="A275" s="18" t="s">
        <v>118</v>
      </c>
      <c r="B275" s="19"/>
      <c r="C275" s="20">
        <v>45657</v>
      </c>
      <c r="D275" s="20">
        <v>45291</v>
      </c>
    </row>
    <row r="277" spans="1:4" ht="13" x14ac:dyDescent="0.3">
      <c r="A277" s="15" t="s">
        <v>119</v>
      </c>
      <c r="B277" s="16"/>
      <c r="C277" s="22"/>
      <c r="D277" s="22"/>
    </row>
    <row r="278" spans="1:4" ht="13" x14ac:dyDescent="0.3">
      <c r="A278" s="8" t="s">
        <v>174</v>
      </c>
      <c r="C278" s="9">
        <v>69469609</v>
      </c>
      <c r="D278" s="9">
        <v>59370443</v>
      </c>
    </row>
    <row r="279" spans="1:4" ht="6" customHeight="1" x14ac:dyDescent="0.3">
      <c r="A279" s="8"/>
    </row>
    <row r="280" spans="1:4" ht="26" x14ac:dyDescent="0.3">
      <c r="A280" s="25" t="s">
        <v>175</v>
      </c>
      <c r="C280" s="9">
        <v>235490</v>
      </c>
      <c r="D280" s="9">
        <v>-547529</v>
      </c>
    </row>
    <row r="281" spans="1:4" ht="6" customHeight="1" x14ac:dyDescent="0.3">
      <c r="A281" s="8"/>
    </row>
    <row r="282" spans="1:4" ht="13" x14ac:dyDescent="0.3">
      <c r="A282" s="8" t="s">
        <v>120</v>
      </c>
    </row>
    <row r="283" spans="1:4" ht="6" customHeight="1" x14ac:dyDescent="0.3">
      <c r="A283" s="8"/>
    </row>
    <row r="284" spans="1:4" ht="13" x14ac:dyDescent="0.3">
      <c r="A284" s="8" t="s">
        <v>121</v>
      </c>
    </row>
    <row r="285" spans="1:4" ht="6" customHeight="1" x14ac:dyDescent="0.3">
      <c r="A285" s="8"/>
    </row>
    <row r="286" spans="1:4" ht="13" x14ac:dyDescent="0.3">
      <c r="A286" s="8" t="s">
        <v>122</v>
      </c>
    </row>
    <row r="287" spans="1:4" x14ac:dyDescent="0.25">
      <c r="A287" s="4" t="s">
        <v>62</v>
      </c>
      <c r="B287" s="9">
        <v>802012</v>
      </c>
      <c r="D287" s="9">
        <v>779756</v>
      </c>
    </row>
    <row r="288" spans="1:4" x14ac:dyDescent="0.25">
      <c r="A288" s="4" t="s">
        <v>123</v>
      </c>
      <c r="B288" s="9">
        <v>4448</v>
      </c>
      <c r="D288" s="9">
        <v>269732</v>
      </c>
    </row>
    <row r="289" spans="1:7" ht="13" thickBot="1" x14ac:dyDescent="0.3">
      <c r="A289" s="4" t="s">
        <v>124</v>
      </c>
    </row>
    <row r="290" spans="1:7" ht="13" x14ac:dyDescent="0.3">
      <c r="A290" s="4"/>
      <c r="B290" s="12"/>
      <c r="C290" s="9">
        <f>B288+B289+B287</f>
        <v>806460</v>
      </c>
      <c r="D290" s="12">
        <f>SUM(D287:D289)</f>
        <v>1049488</v>
      </c>
      <c r="F290" s="26"/>
      <c r="G290" s="34">
        <v>2024</v>
      </c>
    </row>
    <row r="291" spans="1:7" ht="13" x14ac:dyDescent="0.3">
      <c r="A291" s="21" t="s">
        <v>182</v>
      </c>
      <c r="B291" s="16"/>
      <c r="C291" s="22">
        <f>C278+C280+C290</f>
        <v>70511559</v>
      </c>
      <c r="D291" s="22">
        <f>D278+D280+D290</f>
        <v>59872402</v>
      </c>
      <c r="F291" s="32" t="s">
        <v>185</v>
      </c>
      <c r="G291" s="33"/>
    </row>
    <row r="292" spans="1:7" x14ac:dyDescent="0.25">
      <c r="F292" s="32" t="s">
        <v>186</v>
      </c>
      <c r="G292" s="33"/>
    </row>
    <row r="293" spans="1:7" ht="13" x14ac:dyDescent="0.3">
      <c r="A293" s="15" t="s">
        <v>125</v>
      </c>
      <c r="B293" s="16"/>
      <c r="C293" s="22"/>
      <c r="D293" s="22"/>
      <c r="F293" s="32" t="s">
        <v>187</v>
      </c>
      <c r="G293" s="33"/>
    </row>
    <row r="294" spans="1:7" ht="13.5" thickBot="1" x14ac:dyDescent="0.35">
      <c r="A294" s="8" t="s">
        <v>126</v>
      </c>
      <c r="C294" s="9">
        <v>47579975</v>
      </c>
      <c r="D294" s="9">
        <v>36595126</v>
      </c>
      <c r="F294" s="35" t="s">
        <v>188</v>
      </c>
      <c r="G294" s="36">
        <f>+G291+G292+G293</f>
        <v>0</v>
      </c>
    </row>
    <row r="295" spans="1:7" ht="6" customHeight="1" x14ac:dyDescent="0.3">
      <c r="A295" s="8"/>
    </row>
    <row r="296" spans="1:7" ht="13" x14ac:dyDescent="0.3">
      <c r="A296" s="8" t="s">
        <v>127</v>
      </c>
      <c r="C296" s="9">
        <v>10120573</v>
      </c>
      <c r="D296" s="9">
        <v>10201549</v>
      </c>
    </row>
    <row r="297" spans="1:7" ht="6" customHeight="1" x14ac:dyDescent="0.3">
      <c r="A297" s="8"/>
    </row>
    <row r="298" spans="1:7" ht="13" x14ac:dyDescent="0.3">
      <c r="A298" s="8" t="s">
        <v>128</v>
      </c>
      <c r="C298" s="9">
        <v>1990019</v>
      </c>
      <c r="D298" s="9">
        <v>1873409</v>
      </c>
    </row>
    <row r="299" spans="1:7" ht="6" customHeight="1" x14ac:dyDescent="0.3">
      <c r="A299" s="8"/>
    </row>
    <row r="300" spans="1:7" ht="13" x14ac:dyDescent="0.3">
      <c r="A300" s="8" t="s">
        <v>129</v>
      </c>
    </row>
    <row r="301" spans="1:7" x14ac:dyDescent="0.25">
      <c r="A301" s="4" t="s">
        <v>130</v>
      </c>
      <c r="B301" s="9">
        <v>4898813</v>
      </c>
      <c r="D301" s="9">
        <v>4599000</v>
      </c>
    </row>
    <row r="302" spans="1:7" x14ac:dyDescent="0.25">
      <c r="A302" s="4" t="s">
        <v>131</v>
      </c>
      <c r="B302" s="9">
        <v>1601886</v>
      </c>
      <c r="D302" s="9">
        <v>1501780</v>
      </c>
    </row>
    <row r="303" spans="1:7" x14ac:dyDescent="0.25">
      <c r="A303" s="4" t="s">
        <v>132</v>
      </c>
      <c r="B303" s="9">
        <v>348897</v>
      </c>
      <c r="D303" s="9">
        <v>328405</v>
      </c>
    </row>
    <row r="304" spans="1:7" x14ac:dyDescent="0.25">
      <c r="A304" s="4" t="s">
        <v>133</v>
      </c>
    </row>
    <row r="305" spans="1:4" x14ac:dyDescent="0.25">
      <c r="A305" s="4" t="s">
        <v>134</v>
      </c>
    </row>
    <row r="306" spans="1:4" x14ac:dyDescent="0.25">
      <c r="A306" s="4"/>
      <c r="B306" s="12"/>
      <c r="C306" s="9">
        <f>B304+B305+B303+B301+B302</f>
        <v>6849596</v>
      </c>
      <c r="D306" s="12">
        <f>SUM(D301:D305)</f>
        <v>6429185</v>
      </c>
    </row>
    <row r="307" spans="1:4" ht="6" customHeight="1" x14ac:dyDescent="0.25">
      <c r="A307" s="4"/>
    </row>
    <row r="308" spans="1:4" ht="13" x14ac:dyDescent="0.3">
      <c r="A308" s="8" t="s">
        <v>176</v>
      </c>
    </row>
    <row r="309" spans="1:4" x14ac:dyDescent="0.25">
      <c r="A309" s="4" t="s">
        <v>135</v>
      </c>
      <c r="B309" s="9">
        <v>128814</v>
      </c>
      <c r="D309" s="9">
        <v>96629</v>
      </c>
    </row>
    <row r="310" spans="1:4" x14ac:dyDescent="0.25">
      <c r="A310" s="4" t="s">
        <v>136</v>
      </c>
      <c r="B310" s="9">
        <v>1637249</v>
      </c>
      <c r="D310" s="9">
        <v>1307331</v>
      </c>
    </row>
    <row r="311" spans="1:4" x14ac:dyDescent="0.25">
      <c r="A311" s="4" t="s">
        <v>137</v>
      </c>
    </row>
    <row r="312" spans="1:4" ht="25" x14ac:dyDescent="0.25">
      <c r="A312" s="23" t="s">
        <v>138</v>
      </c>
      <c r="B312" s="9">
        <v>92116</v>
      </c>
      <c r="D312" s="9">
        <v>33134</v>
      </c>
    </row>
    <row r="313" spans="1:4" x14ac:dyDescent="0.25">
      <c r="A313" s="4"/>
      <c r="B313" s="12"/>
      <c r="C313" s="9">
        <f>B311+B312+B310+B309</f>
        <v>1858179</v>
      </c>
      <c r="D313" s="12">
        <f>SUM(D309:D312)</f>
        <v>1437094</v>
      </c>
    </row>
    <row r="314" spans="1:4" ht="6" customHeight="1" x14ac:dyDescent="0.25">
      <c r="A314" s="4"/>
    </row>
    <row r="315" spans="1:4" ht="26" x14ac:dyDescent="0.3">
      <c r="A315" s="25" t="s">
        <v>177</v>
      </c>
      <c r="C315" s="9">
        <v>-1435721</v>
      </c>
      <c r="D315" s="9">
        <v>255298</v>
      </c>
    </row>
    <row r="316" spans="1:4" ht="6" customHeight="1" x14ac:dyDescent="0.3">
      <c r="A316" s="25"/>
    </row>
    <row r="317" spans="1:4" ht="13" x14ac:dyDescent="0.3">
      <c r="A317" s="8" t="s">
        <v>139</v>
      </c>
    </row>
    <row r="318" spans="1:4" ht="6" customHeight="1" x14ac:dyDescent="0.3">
      <c r="A318" s="8"/>
    </row>
    <row r="319" spans="1:4" ht="13" x14ac:dyDescent="0.3">
      <c r="A319" s="8" t="s">
        <v>140</v>
      </c>
    </row>
    <row r="320" spans="1:4" ht="6" customHeight="1" x14ac:dyDescent="0.3">
      <c r="A320" s="8"/>
    </row>
    <row r="321" spans="1:4" ht="13" x14ac:dyDescent="0.3">
      <c r="A321" s="8" t="s">
        <v>141</v>
      </c>
      <c r="C321" s="9">
        <v>76052</v>
      </c>
      <c r="D321" s="9">
        <v>67375</v>
      </c>
    </row>
    <row r="323" spans="1:4" ht="13" x14ac:dyDescent="0.3">
      <c r="A323" s="21" t="s">
        <v>142</v>
      </c>
      <c r="B323" s="16"/>
      <c r="C323" s="22">
        <f>C294+C296+C298+C306+C313+C315+C317+C319+C321</f>
        <v>67038673</v>
      </c>
      <c r="D323" s="22">
        <f>D294+D296+D298+D306+D313+D315+D317+D319+D321</f>
        <v>56859036</v>
      </c>
    </row>
    <row r="325" spans="1:4" ht="13" x14ac:dyDescent="0.3">
      <c r="A325" s="15" t="s">
        <v>143</v>
      </c>
      <c r="B325" s="16"/>
      <c r="C325" s="22">
        <f>C291-C323</f>
        <v>3472886</v>
      </c>
      <c r="D325" s="22">
        <f>D291-D323</f>
        <v>3013366</v>
      </c>
    </row>
    <row r="327" spans="1:4" ht="13" x14ac:dyDescent="0.3">
      <c r="A327" s="15" t="s">
        <v>144</v>
      </c>
      <c r="B327" s="16"/>
      <c r="C327" s="22"/>
      <c r="D327" s="22"/>
    </row>
    <row r="328" spans="1:4" ht="13" x14ac:dyDescent="0.3">
      <c r="A328" s="25" t="s">
        <v>145</v>
      </c>
    </row>
    <row r="329" spans="1:4" x14ac:dyDescent="0.25">
      <c r="A329" s="4" t="s">
        <v>146</v>
      </c>
    </row>
    <row r="330" spans="1:4" x14ac:dyDescent="0.25">
      <c r="A330" s="4" t="s">
        <v>147</v>
      </c>
    </row>
    <row r="331" spans="1:4" x14ac:dyDescent="0.25">
      <c r="A331" s="4" t="s">
        <v>148</v>
      </c>
      <c r="B331" s="9">
        <v>101</v>
      </c>
      <c r="D331" s="9">
        <v>100</v>
      </c>
    </row>
    <row r="332" spans="1:4" x14ac:dyDescent="0.25">
      <c r="B332" s="12"/>
      <c r="C332" s="9">
        <f>B330+B331+B329</f>
        <v>101</v>
      </c>
      <c r="D332" s="12">
        <f>SUM(D329:D331)</f>
        <v>100</v>
      </c>
    </row>
    <row r="333" spans="1:4" ht="6" customHeight="1" x14ac:dyDescent="0.25"/>
    <row r="334" spans="1:4" ht="13" x14ac:dyDescent="0.3">
      <c r="A334" s="25" t="s">
        <v>149</v>
      </c>
    </row>
    <row r="335" spans="1:4" x14ac:dyDescent="0.25">
      <c r="A335" s="4" t="s">
        <v>150</v>
      </c>
    </row>
    <row r="336" spans="1:4" x14ac:dyDescent="0.25">
      <c r="A336" s="5" t="s">
        <v>146</v>
      </c>
      <c r="B336" s="9">
        <v>2262</v>
      </c>
      <c r="D336" s="9">
        <v>333</v>
      </c>
    </row>
    <row r="337" spans="1:4" x14ac:dyDescent="0.25">
      <c r="A337" s="5" t="s">
        <v>147</v>
      </c>
    </row>
    <row r="338" spans="1:4" x14ac:dyDescent="0.25">
      <c r="A338" s="5" t="s">
        <v>151</v>
      </c>
    </row>
    <row r="339" spans="1:4" x14ac:dyDescent="0.25">
      <c r="A339" s="5" t="s">
        <v>148</v>
      </c>
    </row>
    <row r="340" spans="1:4" x14ac:dyDescent="0.25">
      <c r="A340" s="4" t="s">
        <v>152</v>
      </c>
    </row>
    <row r="341" spans="1:4" x14ac:dyDescent="0.25">
      <c r="A341" s="4" t="s">
        <v>153</v>
      </c>
    </row>
    <row r="342" spans="1:4" x14ac:dyDescent="0.25">
      <c r="A342" s="4" t="s">
        <v>154</v>
      </c>
    </row>
    <row r="343" spans="1:4" x14ac:dyDescent="0.25">
      <c r="A343" s="5" t="s">
        <v>146</v>
      </c>
    </row>
    <row r="344" spans="1:4" x14ac:dyDescent="0.25">
      <c r="A344" s="5" t="s">
        <v>147</v>
      </c>
    </row>
    <row r="345" spans="1:4" x14ac:dyDescent="0.25">
      <c r="A345" s="5" t="s">
        <v>151</v>
      </c>
    </row>
    <row r="346" spans="1:4" x14ac:dyDescent="0.25">
      <c r="A346" s="5" t="s">
        <v>148</v>
      </c>
      <c r="B346" s="9">
        <v>116399</v>
      </c>
      <c r="D346" s="9">
        <v>85324</v>
      </c>
    </row>
    <row r="347" spans="1:4" x14ac:dyDescent="0.25">
      <c r="B347" s="12"/>
      <c r="C347" s="9">
        <f>SUM(B335:B346)</f>
        <v>118661</v>
      </c>
      <c r="D347" s="12">
        <f>SUM(D335:D346)</f>
        <v>85657</v>
      </c>
    </row>
    <row r="348" spans="1:4" x14ac:dyDescent="0.25">
      <c r="C348" s="12">
        <f>C332+C347</f>
        <v>118762</v>
      </c>
      <c r="D348" s="12">
        <f>D332+D347</f>
        <v>85757</v>
      </c>
    </row>
    <row r="349" spans="1:4" ht="6" customHeight="1" x14ac:dyDescent="0.25"/>
    <row r="350" spans="1:4" ht="13" x14ac:dyDescent="0.3">
      <c r="A350" s="25" t="s">
        <v>178</v>
      </c>
    </row>
    <row r="351" spans="1:4" x14ac:dyDescent="0.25">
      <c r="A351" s="4" t="s">
        <v>146</v>
      </c>
    </row>
    <row r="352" spans="1:4" x14ac:dyDescent="0.25">
      <c r="A352" s="4" t="s">
        <v>147</v>
      </c>
    </row>
    <row r="353" spans="1:5" x14ac:dyDescent="0.25">
      <c r="A353" s="4" t="s">
        <v>151</v>
      </c>
    </row>
    <row r="354" spans="1:5" x14ac:dyDescent="0.25">
      <c r="A354" s="4" t="s">
        <v>148</v>
      </c>
      <c r="B354" s="9">
        <v>623072</v>
      </c>
      <c r="D354" s="9">
        <v>460423</v>
      </c>
    </row>
    <row r="355" spans="1:5" x14ac:dyDescent="0.25">
      <c r="B355" s="12"/>
      <c r="C355" s="9">
        <f>SUM(B351:B354)</f>
        <v>623072</v>
      </c>
      <c r="D355" s="12">
        <f>SUM(D351:D354)</f>
        <v>460423</v>
      </c>
    </row>
    <row r="356" spans="1:5" ht="6" customHeight="1" x14ac:dyDescent="0.25"/>
    <row r="357" spans="1:5" ht="13" x14ac:dyDescent="0.3">
      <c r="A357" s="25" t="s">
        <v>179</v>
      </c>
      <c r="C357" s="9">
        <v>-394966</v>
      </c>
      <c r="D357" s="9">
        <v>-50799</v>
      </c>
    </row>
    <row r="359" spans="1:5" ht="13" x14ac:dyDescent="0.3">
      <c r="A359" s="21" t="s">
        <v>155</v>
      </c>
      <c r="B359" s="16"/>
      <c r="C359" s="22">
        <f>C348-C355+C357</f>
        <v>-899276</v>
      </c>
      <c r="D359" s="22">
        <f>D348-D355+D357</f>
        <v>-425465</v>
      </c>
      <c r="E359" s="9"/>
    </row>
    <row r="361" spans="1:5" ht="13" x14ac:dyDescent="0.3">
      <c r="A361" s="15" t="s">
        <v>180</v>
      </c>
      <c r="B361" s="16"/>
      <c r="C361" s="22"/>
      <c r="D361" s="22"/>
    </row>
    <row r="362" spans="1:5" ht="13" x14ac:dyDescent="0.3">
      <c r="A362" s="25" t="s">
        <v>156</v>
      </c>
    </row>
    <row r="363" spans="1:5" x14ac:dyDescent="0.25">
      <c r="A363" s="4" t="s">
        <v>157</v>
      </c>
      <c r="B363" s="9">
        <v>229718</v>
      </c>
      <c r="C363" s="1"/>
      <c r="D363" s="9">
        <v>25381</v>
      </c>
    </row>
    <row r="364" spans="1:5" x14ac:dyDescent="0.25">
      <c r="A364" s="4" t="s">
        <v>158</v>
      </c>
    </row>
    <row r="365" spans="1:5" x14ac:dyDescent="0.25">
      <c r="A365" s="4" t="s">
        <v>159</v>
      </c>
    </row>
    <row r="366" spans="1:5" x14ac:dyDescent="0.25">
      <c r="B366" s="12"/>
      <c r="C366" s="9">
        <f>SUM(B363:B365)</f>
        <v>229718</v>
      </c>
      <c r="D366" s="12">
        <f>SUM(D363:D365)</f>
        <v>25381</v>
      </c>
    </row>
    <row r="367" spans="1:5" ht="6" customHeight="1" x14ac:dyDescent="0.25"/>
    <row r="368" spans="1:5" ht="13" x14ac:dyDescent="0.3">
      <c r="A368" s="25" t="s">
        <v>160</v>
      </c>
    </row>
    <row r="369" spans="1:4" x14ac:dyDescent="0.25">
      <c r="A369" s="4" t="s">
        <v>157</v>
      </c>
    </row>
    <row r="370" spans="1:4" x14ac:dyDescent="0.25">
      <c r="A370" s="4" t="s">
        <v>158</v>
      </c>
    </row>
    <row r="371" spans="1:4" x14ac:dyDescent="0.25">
      <c r="A371" s="4" t="s">
        <v>159</v>
      </c>
    </row>
    <row r="372" spans="1:4" x14ac:dyDescent="0.25">
      <c r="B372" s="12"/>
      <c r="D372" s="12"/>
    </row>
    <row r="373" spans="1:4" ht="13" x14ac:dyDescent="0.3">
      <c r="A373" s="21" t="s">
        <v>161</v>
      </c>
      <c r="B373" s="16"/>
      <c r="C373" s="22">
        <f>C366+C372</f>
        <v>229718</v>
      </c>
      <c r="D373" s="22">
        <f>D366+D372</f>
        <v>25381</v>
      </c>
    </row>
    <row r="375" spans="1:4" ht="13" hidden="1" x14ac:dyDescent="0.3">
      <c r="A375" s="15" t="s">
        <v>162</v>
      </c>
      <c r="B375" s="16"/>
      <c r="C375" s="22"/>
      <c r="D375" s="22"/>
    </row>
    <row r="376" spans="1:4" ht="13" hidden="1" x14ac:dyDescent="0.3">
      <c r="A376" s="25" t="s">
        <v>163</v>
      </c>
    </row>
    <row r="377" spans="1:4" hidden="1" x14ac:dyDescent="0.25">
      <c r="A377" s="4" t="s">
        <v>164</v>
      </c>
    </row>
    <row r="378" spans="1:4" hidden="1" x14ac:dyDescent="0.25">
      <c r="A378" s="4" t="s">
        <v>165</v>
      </c>
    </row>
    <row r="379" spans="1:4" hidden="1" x14ac:dyDescent="0.25">
      <c r="B379" s="12"/>
      <c r="D379" s="12"/>
    </row>
    <row r="380" spans="1:4" ht="6" hidden="1" customHeight="1" x14ac:dyDescent="0.25"/>
    <row r="381" spans="1:4" ht="13" hidden="1" x14ac:dyDescent="0.3">
      <c r="A381" s="25" t="s">
        <v>166</v>
      </c>
    </row>
    <row r="382" spans="1:4" hidden="1" x14ac:dyDescent="0.25">
      <c r="A382" s="4" t="s">
        <v>167</v>
      </c>
    </row>
    <row r="383" spans="1:4" hidden="1" x14ac:dyDescent="0.25">
      <c r="A383" s="4" t="s">
        <v>168</v>
      </c>
      <c r="D383" s="9">
        <v>2303</v>
      </c>
    </row>
    <row r="384" spans="1:4" hidden="1" x14ac:dyDescent="0.25">
      <c r="A384" s="4" t="s">
        <v>165</v>
      </c>
      <c r="B384" s="9">
        <v>49826</v>
      </c>
      <c r="D384" s="9">
        <v>11497</v>
      </c>
    </row>
    <row r="385" spans="1:4" hidden="1" x14ac:dyDescent="0.25">
      <c r="B385" s="12"/>
      <c r="C385" s="9">
        <f>SUM(B382:B384)</f>
        <v>49826</v>
      </c>
      <c r="D385" s="12">
        <f>SUM(D382:D384)</f>
        <v>13800</v>
      </c>
    </row>
    <row r="387" spans="1:4" ht="13" hidden="1" x14ac:dyDescent="0.3">
      <c r="A387" s="21" t="s">
        <v>169</v>
      </c>
      <c r="B387" s="16"/>
      <c r="C387" s="22">
        <f>(C379+C385)*-1</f>
        <v>-49826</v>
      </c>
      <c r="D387" s="22">
        <f>(D379+D385)*-1</f>
        <v>-13800</v>
      </c>
    </row>
    <row r="389" spans="1:4" ht="13" x14ac:dyDescent="0.3">
      <c r="A389" s="7" t="s">
        <v>170</v>
      </c>
      <c r="B389" s="13"/>
      <c r="C389" s="13">
        <f>C291-C323+C359+C373+C387</f>
        <v>2753502</v>
      </c>
      <c r="D389" s="13">
        <f>D291-D323+D359+D373+D387</f>
        <v>2599482</v>
      </c>
    </row>
    <row r="390" spans="1:4" ht="6" customHeight="1" x14ac:dyDescent="0.3">
      <c r="A390" s="7"/>
      <c r="B390" s="13"/>
      <c r="C390" s="13"/>
      <c r="D390" s="13"/>
    </row>
    <row r="391" spans="1:4" ht="26" x14ac:dyDescent="0.3">
      <c r="A391" s="25" t="s">
        <v>181</v>
      </c>
    </row>
    <row r="392" spans="1:4" x14ac:dyDescent="0.25">
      <c r="A392" s="4" t="s">
        <v>171</v>
      </c>
      <c r="B392" s="9">
        <v>1534788</v>
      </c>
      <c r="D392" s="9">
        <v>1409626</v>
      </c>
    </row>
    <row r="393" spans="1:4" x14ac:dyDescent="0.25">
      <c r="A393" s="4" t="s">
        <v>172</v>
      </c>
      <c r="B393" s="9">
        <v>20470</v>
      </c>
      <c r="D393" s="9">
        <v>45845</v>
      </c>
    </row>
    <row r="394" spans="1:4" x14ac:dyDescent="0.25">
      <c r="B394" s="12"/>
      <c r="C394" s="9">
        <f>SUM(B392:B393)</f>
        <v>1555258</v>
      </c>
      <c r="D394" s="12">
        <f>SUM(D392:D393)</f>
        <v>1455471</v>
      </c>
    </row>
    <row r="396" spans="1:4" ht="13" x14ac:dyDescent="0.3">
      <c r="A396" s="15" t="s">
        <v>173</v>
      </c>
      <c r="B396" s="16"/>
      <c r="C396" s="22">
        <f>C389-C394</f>
        <v>1198244</v>
      </c>
      <c r="D396" s="22">
        <f>D389-D394</f>
        <v>1144011</v>
      </c>
    </row>
    <row r="402" spans="1:1" ht="17.5" x14ac:dyDescent="0.35">
      <c r="A402" s="24"/>
    </row>
    <row r="403" spans="1:1" ht="17.5" x14ac:dyDescent="0.35">
      <c r="A403" s="24"/>
    </row>
    <row r="404" spans="1:1" ht="17.5" x14ac:dyDescent="0.35">
      <c r="A404" s="24"/>
    </row>
  </sheetData>
  <mergeCells count="2">
    <mergeCell ref="A4:D4"/>
    <mergeCell ref="A7:D7"/>
  </mergeCells>
  <pageMargins left="0.7" right="0.7" top="0.75" bottom="0.75" header="0.3" footer="0.3"/>
  <pageSetup paperSize="9" scale="97" orientation="portrait" verticalDpi="1200" r:id="rId1"/>
  <headerFooter>
    <oddFooter>&amp;L&amp;"Arial,Normale"&amp;8Bilancio al 31/12/2017&amp;R&amp;"Arial,Normale"&amp;8Pagina &amp;P&amp;C&amp;7&amp;B&amp;"Arial"Document Classification: KPMG Confidential</oddFooter>
  </headerFooter>
  <rowBreaks count="6" manualBreakCount="6">
    <brk id="57" max="3" man="1"/>
    <brk id="117" max="3" man="1"/>
    <brk id="176" max="3" man="1"/>
    <brk id="244" max="3" man="1"/>
    <brk id="299" max="3" man="1"/>
    <brk id="360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AFA76-EE9F-4C96-B522-D5BC95A091CA}">
  <dimension ref="A1:E2"/>
  <sheetViews>
    <sheetView workbookViewId="0"/>
  </sheetViews>
  <sheetFormatPr defaultRowHeight="14.5" x14ac:dyDescent="0.35"/>
  <sheetData>
    <row r="1" spans="1:5" x14ac:dyDescent="0.35">
      <c r="A1" s="37" t="s">
        <v>229</v>
      </c>
      <c r="B1" s="37" t="s">
        <v>230</v>
      </c>
      <c r="C1" s="37" t="s">
        <v>231</v>
      </c>
      <c r="D1" s="37" t="s">
        <v>232</v>
      </c>
      <c r="E1" s="37" t="s">
        <v>233</v>
      </c>
    </row>
    <row r="2" spans="1:5" x14ac:dyDescent="0.35">
      <c r="A2">
        <v>1</v>
      </c>
      <c r="B2">
        <v>3</v>
      </c>
      <c r="C2">
        <v>9</v>
      </c>
      <c r="D2">
        <v>37</v>
      </c>
      <c r="E2" t="s">
        <v>282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57A1D-923E-4591-A3AA-45FBDCA13778}">
  <dimension ref="A1:E2"/>
  <sheetViews>
    <sheetView workbookViewId="0"/>
  </sheetViews>
  <sheetFormatPr defaultRowHeight="14.5" x14ac:dyDescent="0.35"/>
  <sheetData>
    <row r="1" spans="1:5" x14ac:dyDescent="0.35">
      <c r="A1" s="37" t="s">
        <v>229</v>
      </c>
      <c r="B1" s="37" t="s">
        <v>230</v>
      </c>
      <c r="C1" s="37" t="s">
        <v>231</v>
      </c>
      <c r="D1" s="37" t="s">
        <v>232</v>
      </c>
      <c r="E1" s="37" t="s">
        <v>233</v>
      </c>
    </row>
    <row r="2" spans="1:5" x14ac:dyDescent="0.35">
      <c r="A2">
        <v>1</v>
      </c>
      <c r="B2">
        <v>7</v>
      </c>
      <c r="C2">
        <v>7</v>
      </c>
      <c r="D2">
        <v>11</v>
      </c>
      <c r="E2" t="s">
        <v>303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C5C7D-581C-4B86-906F-4A5C37FFDA80}">
  <dimension ref="A2:F6"/>
  <sheetViews>
    <sheetView workbookViewId="0">
      <selection activeCell="B5" sqref="B5"/>
    </sheetView>
  </sheetViews>
  <sheetFormatPr defaultRowHeight="14.5" x14ac:dyDescent="0.35"/>
  <cols>
    <col min="1" max="1" width="41.36328125" bestFit="1" customWidth="1"/>
  </cols>
  <sheetData>
    <row r="2" spans="1:6" ht="19.5" customHeight="1" x14ac:dyDescent="0.35">
      <c r="A2" s="41" t="s">
        <v>283</v>
      </c>
      <c r="B2" s="40"/>
      <c r="C2" s="40"/>
      <c r="D2" s="40"/>
      <c r="E2" s="40"/>
      <c r="F2" s="42"/>
    </row>
    <row r="3" spans="1:6" ht="12" customHeight="1" x14ac:dyDescent="0.35">
      <c r="A3" s="43"/>
      <c r="B3" s="44">
        <v>2020</v>
      </c>
      <c r="C3" s="44">
        <v>2021</v>
      </c>
      <c r="D3" s="44">
        <v>2022</v>
      </c>
      <c r="E3" s="44">
        <v>2023</v>
      </c>
      <c r="F3" s="45">
        <v>2024</v>
      </c>
    </row>
    <row r="4" spans="1:6" ht="12" customHeight="1" x14ac:dyDescent="0.35">
      <c r="A4" s="38" t="s">
        <v>300</v>
      </c>
      <c r="B4" s="100">
        <v>0</v>
      </c>
      <c r="C4" s="100">
        <v>10</v>
      </c>
      <c r="D4" s="100">
        <v>0</v>
      </c>
      <c r="E4" s="100">
        <v>5</v>
      </c>
      <c r="F4" s="101">
        <v>101</v>
      </c>
    </row>
    <row r="5" spans="1:6" ht="12" customHeight="1" x14ac:dyDescent="0.35">
      <c r="A5" s="38" t="s">
        <v>301</v>
      </c>
      <c r="B5" s="100">
        <v>-10</v>
      </c>
      <c r="C5" s="100">
        <v>0</v>
      </c>
      <c r="D5" s="100">
        <v>-5</v>
      </c>
      <c r="E5" s="100">
        <v>-101</v>
      </c>
      <c r="F5" s="101">
        <v>-53</v>
      </c>
    </row>
    <row r="6" spans="1:6" ht="12" customHeight="1" thickBot="1" x14ac:dyDescent="0.4">
      <c r="A6" s="56" t="s">
        <v>302</v>
      </c>
      <c r="B6" s="102">
        <f>+B4+B5</f>
        <v>-10</v>
      </c>
      <c r="C6" s="102">
        <f t="shared" ref="C6:F6" si="0">+C4+C5</f>
        <v>10</v>
      </c>
      <c r="D6" s="102">
        <f t="shared" si="0"/>
        <v>-5</v>
      </c>
      <c r="E6" s="102">
        <f t="shared" si="0"/>
        <v>-96</v>
      </c>
      <c r="F6" s="103">
        <f t="shared" si="0"/>
        <v>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FF929-B31A-4526-804C-FB28C57D6046}">
  <dimension ref="A1:E2"/>
  <sheetViews>
    <sheetView workbookViewId="0"/>
  </sheetViews>
  <sheetFormatPr defaultRowHeight="14.5" x14ac:dyDescent="0.35"/>
  <sheetData>
    <row r="1" spans="1:5" x14ac:dyDescent="0.35">
      <c r="A1" s="37" t="s">
        <v>229</v>
      </c>
      <c r="B1" s="37" t="s">
        <v>230</v>
      </c>
      <c r="C1" s="37" t="s">
        <v>231</v>
      </c>
      <c r="D1" s="37" t="s">
        <v>232</v>
      </c>
      <c r="E1" s="37" t="s">
        <v>233</v>
      </c>
    </row>
    <row r="2" spans="1:5" x14ac:dyDescent="0.35">
      <c r="A2">
        <v>1</v>
      </c>
      <c r="B2">
        <v>10</v>
      </c>
      <c r="C2">
        <v>12</v>
      </c>
      <c r="D2">
        <v>14</v>
      </c>
      <c r="E2" t="s">
        <v>299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7373D-469C-4533-BC4F-D1C88048A386}">
  <dimension ref="A2:L6"/>
  <sheetViews>
    <sheetView workbookViewId="0">
      <selection activeCell="L5" sqref="L5"/>
    </sheetView>
  </sheetViews>
  <sheetFormatPr defaultRowHeight="14.5" x14ac:dyDescent="0.35"/>
  <cols>
    <col min="1" max="3" width="9.1796875" bestFit="1" customWidth="1"/>
    <col min="4" max="4" width="10.1796875" bestFit="1" customWidth="1"/>
    <col min="5" max="10" width="9.1796875" bestFit="1" customWidth="1"/>
    <col min="11" max="11" width="10.7265625" bestFit="1" customWidth="1"/>
    <col min="12" max="12" width="10.08984375" bestFit="1" customWidth="1"/>
  </cols>
  <sheetData>
    <row r="2" spans="1:12" ht="19.5" customHeight="1" x14ac:dyDescent="0.35">
      <c r="A2" s="41" t="s">
        <v>284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2"/>
    </row>
    <row r="3" spans="1:12" ht="12" customHeight="1" x14ac:dyDescent="0.35">
      <c r="A3" s="43" t="s">
        <v>285</v>
      </c>
      <c r="B3" s="44" t="s">
        <v>286</v>
      </c>
      <c r="C3" s="44" t="s">
        <v>287</v>
      </c>
      <c r="D3" s="44" t="s">
        <v>288</v>
      </c>
      <c r="E3" s="44" t="s">
        <v>289</v>
      </c>
      <c r="F3" s="44" t="s">
        <v>290</v>
      </c>
      <c r="G3" s="44" t="s">
        <v>291</v>
      </c>
      <c r="H3" s="44" t="s">
        <v>292</v>
      </c>
      <c r="I3" s="44" t="s">
        <v>293</v>
      </c>
      <c r="J3" s="44" t="s">
        <v>294</v>
      </c>
      <c r="K3" s="44" t="s">
        <v>295</v>
      </c>
      <c r="L3" s="45" t="s">
        <v>296</v>
      </c>
    </row>
    <row r="4" spans="1:12" ht="12" customHeight="1" x14ac:dyDescent="0.35">
      <c r="A4" s="96">
        <v>8000</v>
      </c>
      <c r="B4" s="59">
        <v>7000</v>
      </c>
      <c r="C4" s="59">
        <v>8000</v>
      </c>
      <c r="D4" s="59">
        <v>9000</v>
      </c>
      <c r="E4" s="59">
        <v>7500</v>
      </c>
      <c r="F4" s="59">
        <v>6500</v>
      </c>
      <c r="G4" s="59">
        <v>6000</v>
      </c>
      <c r="H4" s="59">
        <v>5000</v>
      </c>
      <c r="I4" s="59">
        <v>5500</v>
      </c>
      <c r="J4" s="59">
        <v>7000</v>
      </c>
      <c r="K4" s="59">
        <v>8000</v>
      </c>
      <c r="L4" s="63">
        <v>13325</v>
      </c>
    </row>
    <row r="5" spans="1:12" ht="12" customHeight="1" x14ac:dyDescent="0.35">
      <c r="A5" s="97"/>
      <c r="B5" s="78"/>
      <c r="C5" s="78"/>
      <c r="D5" s="78"/>
      <c r="E5" s="78"/>
      <c r="F5" s="78"/>
      <c r="G5" s="78"/>
      <c r="H5" s="78"/>
      <c r="I5" s="78"/>
      <c r="J5" s="78"/>
      <c r="K5" s="78" t="s">
        <v>297</v>
      </c>
      <c r="L5" s="79"/>
    </row>
    <row r="6" spans="1:12" ht="12" customHeight="1" thickBot="1" x14ac:dyDescent="0.4">
      <c r="A6" s="98"/>
      <c r="B6" s="64"/>
      <c r="C6" s="64"/>
      <c r="D6" s="64"/>
      <c r="E6" s="64"/>
      <c r="F6" s="64"/>
      <c r="G6" s="64"/>
      <c r="H6" s="64"/>
      <c r="I6" s="64"/>
      <c r="J6" s="64"/>
      <c r="K6" s="64" t="s">
        <v>298</v>
      </c>
      <c r="L6" s="99"/>
    </row>
  </sheetData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9EAD9-9DBA-491E-937A-A9443499CBC4}">
  <dimension ref="A1:E2"/>
  <sheetViews>
    <sheetView workbookViewId="0"/>
  </sheetViews>
  <sheetFormatPr defaultRowHeight="14.5" x14ac:dyDescent="0.35"/>
  <sheetData>
    <row r="1" spans="1:5" x14ac:dyDescent="0.35">
      <c r="A1" s="37" t="s">
        <v>229</v>
      </c>
      <c r="B1" s="37" t="s">
        <v>230</v>
      </c>
      <c r="C1" s="37" t="s">
        <v>231</v>
      </c>
      <c r="D1" s="37" t="s">
        <v>232</v>
      </c>
      <c r="E1" s="37" t="s">
        <v>233</v>
      </c>
    </row>
    <row r="2" spans="1:5" x14ac:dyDescent="0.35">
      <c r="A2">
        <v>1</v>
      </c>
      <c r="B2">
        <v>2</v>
      </c>
      <c r="C2">
        <v>3</v>
      </c>
      <c r="D2">
        <v>6</v>
      </c>
      <c r="E2" t="s">
        <v>234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F7240-625F-4311-960C-3C503C7C120E}">
  <dimension ref="A1:E2"/>
  <sheetViews>
    <sheetView workbookViewId="0"/>
  </sheetViews>
  <sheetFormatPr defaultRowHeight="14.5" x14ac:dyDescent="0.35"/>
  <sheetData>
    <row r="1" spans="1:5" x14ac:dyDescent="0.35">
      <c r="A1" s="37" t="s">
        <v>229</v>
      </c>
      <c r="B1" s="37" t="s">
        <v>230</v>
      </c>
      <c r="C1" s="37" t="s">
        <v>231</v>
      </c>
      <c r="D1" s="37" t="s">
        <v>232</v>
      </c>
      <c r="E1" s="37" t="s">
        <v>233</v>
      </c>
    </row>
    <row r="2" spans="1:5" x14ac:dyDescent="0.35">
      <c r="A2">
        <v>3</v>
      </c>
      <c r="B2">
        <v>1</v>
      </c>
      <c r="C2">
        <v>4</v>
      </c>
      <c r="D2">
        <v>19</v>
      </c>
      <c r="E2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E2721-33FD-46A1-A4B3-CF79D44469D1}">
  <dimension ref="A2:C6"/>
  <sheetViews>
    <sheetView workbookViewId="0">
      <selection activeCell="B4" sqref="B4:C5"/>
    </sheetView>
  </sheetViews>
  <sheetFormatPr defaultRowHeight="14.5" x14ac:dyDescent="0.35"/>
  <cols>
    <col min="1" max="1" width="16.7265625" bestFit="1" customWidth="1"/>
    <col min="2" max="3" width="8.90625" bestFit="1" customWidth="1"/>
  </cols>
  <sheetData>
    <row r="2" spans="1:3" ht="19.5" customHeight="1" x14ac:dyDescent="0.35">
      <c r="A2" s="41" t="s">
        <v>227</v>
      </c>
      <c r="B2" s="40"/>
      <c r="C2" s="42"/>
    </row>
    <row r="3" spans="1:3" ht="12" customHeight="1" x14ac:dyDescent="0.35">
      <c r="A3" s="43"/>
      <c r="B3" s="44">
        <v>2024</v>
      </c>
      <c r="C3" s="45">
        <v>2023</v>
      </c>
    </row>
    <row r="4" spans="1:3" ht="12" customHeight="1" x14ac:dyDescent="0.35">
      <c r="A4" s="38" t="s">
        <v>228</v>
      </c>
      <c r="B4" s="49"/>
      <c r="C4" s="50"/>
    </row>
    <row r="5" spans="1:3" ht="12" customHeight="1" x14ac:dyDescent="0.35">
      <c r="A5" s="39" t="s">
        <v>196</v>
      </c>
      <c r="B5" s="49"/>
      <c r="C5" s="50"/>
    </row>
    <row r="6" spans="1:3" ht="12" customHeight="1" thickBot="1" x14ac:dyDescent="0.4">
      <c r="A6" s="46" t="s">
        <v>197</v>
      </c>
      <c r="B6" s="47">
        <f>+B4+B5</f>
        <v>0</v>
      </c>
      <c r="C6" s="48">
        <f>+C4+C5</f>
        <v>0</v>
      </c>
    </row>
  </sheetData>
  <pageMargins left="0.7" right="0.7" top="0.75" bottom="0.75" header="0.3" footer="0.3"/>
  <pageSetup paperSize="9" orientation="portrait" horizontalDpi="1200" verticalDpi="1200" r:id="rId1"/>
  <headerFooter>
    <oddFooter>&amp;C&amp;7&amp;B&amp;"Arial"Document Classification: KPMG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BC5C-B2A2-4B52-8994-0AE7F9546FBA}">
  <dimension ref="C1:D19"/>
  <sheetViews>
    <sheetView workbookViewId="0">
      <selection activeCell="F7" sqref="F7"/>
    </sheetView>
  </sheetViews>
  <sheetFormatPr defaultRowHeight="14.5" x14ac:dyDescent="0.35"/>
  <cols>
    <col min="3" max="3" width="34.453125" bestFit="1" customWidth="1"/>
    <col min="4" max="4" width="11.81640625" bestFit="1" customWidth="1"/>
  </cols>
  <sheetData>
    <row r="1" spans="3:4" ht="19.5" customHeight="1" x14ac:dyDescent="0.35">
      <c r="C1" s="41" t="s">
        <v>235</v>
      </c>
      <c r="D1" s="42"/>
    </row>
    <row r="2" spans="3:4" ht="12" customHeight="1" x14ac:dyDescent="0.35">
      <c r="C2" s="43" t="s">
        <v>198</v>
      </c>
      <c r="D2" s="45"/>
    </row>
    <row r="3" spans="3:4" ht="12" customHeight="1" x14ac:dyDescent="0.35">
      <c r="C3" s="53" t="s">
        <v>236</v>
      </c>
      <c r="D3" s="106">
        <f>+EBITDA!B6/1000</f>
        <v>0</v>
      </c>
    </row>
    <row r="4" spans="3:4" ht="12" customHeight="1" x14ac:dyDescent="0.35">
      <c r="C4" s="38" t="s">
        <v>199</v>
      </c>
      <c r="D4" s="52">
        <f>+D3/('Bilancio iv Direttiva'!C278/1000)</f>
        <v>0</v>
      </c>
    </row>
    <row r="5" spans="3:4" ht="12" customHeight="1" x14ac:dyDescent="0.35">
      <c r="C5" s="54" t="s">
        <v>200</v>
      </c>
      <c r="D5" s="107"/>
    </row>
    <row r="6" spans="3:4" ht="12" customHeight="1" x14ac:dyDescent="0.35">
      <c r="C6" s="38" t="s">
        <v>201</v>
      </c>
      <c r="D6" s="111"/>
    </row>
    <row r="7" spans="3:4" ht="12" customHeight="1" x14ac:dyDescent="0.35">
      <c r="C7" s="38" t="s">
        <v>202</v>
      </c>
      <c r="D7" s="114"/>
    </row>
    <row r="8" spans="3:4" ht="12" customHeight="1" x14ac:dyDescent="0.35">
      <c r="C8" s="38" t="s">
        <v>203</v>
      </c>
      <c r="D8" s="107"/>
    </row>
    <row r="9" spans="3:4" ht="12" customHeight="1" x14ac:dyDescent="0.35">
      <c r="C9" s="38" t="s">
        <v>204</v>
      </c>
      <c r="D9" s="107"/>
    </row>
    <row r="10" spans="3:4" ht="12" customHeight="1" x14ac:dyDescent="0.35">
      <c r="C10" s="38" t="s">
        <v>205</v>
      </c>
      <c r="D10" s="107"/>
    </row>
    <row r="11" spans="3:4" ht="12" customHeight="1" x14ac:dyDescent="0.35">
      <c r="C11" s="38" t="s">
        <v>206</v>
      </c>
      <c r="D11" s="115"/>
    </row>
    <row r="12" spans="3:4" ht="12" customHeight="1" x14ac:dyDescent="0.35">
      <c r="C12" s="38" t="s">
        <v>207</v>
      </c>
      <c r="D12" s="107"/>
    </row>
    <row r="13" spans="3:4" ht="12" customHeight="1" x14ac:dyDescent="0.35">
      <c r="C13" s="38" t="s">
        <v>208</v>
      </c>
      <c r="D13" s="107"/>
    </row>
    <row r="14" spans="3:4" ht="12" customHeight="1" x14ac:dyDescent="0.35">
      <c r="C14" s="38" t="s">
        <v>304</v>
      </c>
      <c r="D14" s="107"/>
    </row>
    <row r="15" spans="3:4" ht="12" customHeight="1" x14ac:dyDescent="0.35">
      <c r="C15" s="38" t="s">
        <v>209</v>
      </c>
      <c r="D15" s="107"/>
    </row>
    <row r="16" spans="3:4" ht="12" customHeight="1" x14ac:dyDescent="0.35">
      <c r="C16" s="38" t="s">
        <v>210</v>
      </c>
      <c r="D16" s="107"/>
    </row>
    <row r="17" spans="3:4" ht="12" customHeight="1" x14ac:dyDescent="0.35">
      <c r="C17" s="55" t="s">
        <v>211</v>
      </c>
      <c r="D17" s="108">
        <f>+SUM(D6:D16)</f>
        <v>0</v>
      </c>
    </row>
    <row r="18" spans="3:4" ht="12" customHeight="1" thickBot="1" x14ac:dyDescent="0.4">
      <c r="C18" s="56" t="s">
        <v>212</v>
      </c>
      <c r="D18" s="109">
        <f>+D3+D17</f>
        <v>0</v>
      </c>
    </row>
    <row r="19" spans="3:4" ht="12" customHeight="1" thickBot="1" x14ac:dyDescent="0.4">
      <c r="C19" s="57" t="s">
        <v>199</v>
      </c>
      <c r="D19" s="110">
        <f>+D18/('Bilancio iv Direttiva'!C278/1000)</f>
        <v>0</v>
      </c>
    </row>
  </sheetData>
  <pageMargins left="0.7" right="0.7" top="0.75" bottom="0.75" header="0.3" footer="0.3"/>
  <pageSetup paperSize="9" orientation="portrait" horizontalDpi="1200" verticalDpi="1200" r:id="rId1"/>
  <headerFooter>
    <oddFooter>&amp;C&amp;7&amp;B&amp;"Arial"Document Classification: KPMG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4C58-DD5F-429E-96E9-BBFAFB2C9AA5}">
  <dimension ref="B3:H13"/>
  <sheetViews>
    <sheetView workbookViewId="0">
      <selection activeCell="C12" sqref="C12"/>
    </sheetView>
  </sheetViews>
  <sheetFormatPr defaultRowHeight="14.5" x14ac:dyDescent="0.35"/>
  <cols>
    <col min="2" max="2" width="34.6328125" bestFit="1" customWidth="1"/>
    <col min="3" max="3" width="11.7265625" bestFit="1" customWidth="1"/>
  </cols>
  <sheetData>
    <row r="3" spans="2:8" ht="19.5" customHeight="1" x14ac:dyDescent="0.35">
      <c r="B3" s="41" t="s">
        <v>238</v>
      </c>
      <c r="C3" s="40"/>
      <c r="D3" s="40"/>
      <c r="E3" s="40"/>
      <c r="F3" s="40"/>
      <c r="G3" s="40"/>
      <c r="H3" s="42"/>
    </row>
    <row r="4" spans="2:8" ht="12" customHeight="1" x14ac:dyDescent="0.35">
      <c r="B4" s="43" t="s">
        <v>198</v>
      </c>
      <c r="C4" s="44">
        <v>2019</v>
      </c>
      <c r="D4" s="44">
        <v>2020</v>
      </c>
      <c r="E4" s="44">
        <v>2021</v>
      </c>
      <c r="F4" s="44">
        <v>2022</v>
      </c>
      <c r="G4" s="44">
        <v>2023</v>
      </c>
      <c r="H4" s="45">
        <v>2024</v>
      </c>
    </row>
    <row r="5" spans="2:8" ht="12" customHeight="1" x14ac:dyDescent="0.35">
      <c r="B5" s="38" t="s">
        <v>239</v>
      </c>
      <c r="C5" s="60">
        <v>120</v>
      </c>
      <c r="D5" s="60">
        <v>55</v>
      </c>
      <c r="E5" s="60">
        <v>73</v>
      </c>
      <c r="F5" s="60">
        <v>0</v>
      </c>
      <c r="G5" s="60">
        <v>190</v>
      </c>
      <c r="H5" s="61">
        <v>30</v>
      </c>
    </row>
    <row r="6" spans="2:8" ht="12" customHeight="1" x14ac:dyDescent="0.35">
      <c r="B6" s="38" t="s">
        <v>240</v>
      </c>
      <c r="C6" s="60">
        <v>5</v>
      </c>
      <c r="D6" s="60">
        <v>10</v>
      </c>
      <c r="E6" s="60">
        <v>4</v>
      </c>
      <c r="F6" s="60">
        <v>3</v>
      </c>
      <c r="G6" s="60">
        <v>12</v>
      </c>
      <c r="H6" s="61">
        <v>4</v>
      </c>
    </row>
    <row r="7" spans="2:8" ht="12" customHeight="1" x14ac:dyDescent="0.35">
      <c r="B7" s="38" t="s">
        <v>241</v>
      </c>
      <c r="C7" s="60">
        <f>+C5+C6</f>
        <v>125</v>
      </c>
      <c r="D7" s="60">
        <f t="shared" ref="D7:H7" si="0">+D5+D6</f>
        <v>65</v>
      </c>
      <c r="E7" s="60">
        <f t="shared" si="0"/>
        <v>77</v>
      </c>
      <c r="F7" s="60">
        <f t="shared" si="0"/>
        <v>3</v>
      </c>
      <c r="G7" s="60">
        <f t="shared" si="0"/>
        <v>202</v>
      </c>
      <c r="H7" s="61">
        <f t="shared" si="0"/>
        <v>34</v>
      </c>
    </row>
    <row r="8" spans="2:8" ht="12" customHeight="1" x14ac:dyDescent="0.35">
      <c r="B8" s="38" t="s">
        <v>242</v>
      </c>
      <c r="C8" s="60">
        <v>56858</v>
      </c>
      <c r="D8" s="60">
        <v>51585</v>
      </c>
      <c r="E8" s="60">
        <v>49670</v>
      </c>
      <c r="F8" s="60">
        <v>53780</v>
      </c>
      <c r="G8" s="60">
        <v>59370</v>
      </c>
      <c r="H8" s="61">
        <v>69470</v>
      </c>
    </row>
    <row r="9" spans="2:8" ht="12" customHeight="1" x14ac:dyDescent="0.35">
      <c r="B9" s="62" t="s">
        <v>243</v>
      </c>
      <c r="C9" s="66">
        <f>+C7/C8</f>
        <v>2.198459319708748E-3</v>
      </c>
      <c r="D9" s="66">
        <f t="shared" ref="D9:H9" si="1">+D7/D8</f>
        <v>1.2600562178927983E-3</v>
      </c>
      <c r="E9" s="66">
        <f t="shared" si="1"/>
        <v>1.5502315280853634E-3</v>
      </c>
      <c r="F9" s="66">
        <f t="shared" si="1"/>
        <v>5.5782818891781332E-5</v>
      </c>
      <c r="G9" s="66">
        <f t="shared" si="1"/>
        <v>3.4023917803604514E-3</v>
      </c>
      <c r="H9" s="67">
        <f t="shared" si="1"/>
        <v>4.8941989347919964E-4</v>
      </c>
    </row>
    <row r="10" spans="2:8" ht="12" customHeight="1" x14ac:dyDescent="0.35">
      <c r="B10" s="38" t="s">
        <v>245</v>
      </c>
      <c r="C10" s="58"/>
      <c r="D10" s="59"/>
      <c r="E10" s="59"/>
      <c r="F10" s="59"/>
      <c r="G10" s="59"/>
      <c r="H10" s="63"/>
    </row>
    <row r="11" spans="2:8" ht="12" customHeight="1" x14ac:dyDescent="0.35">
      <c r="B11" s="38" t="s">
        <v>305</v>
      </c>
      <c r="C11" s="59">
        <f>+C10*H8</f>
        <v>0</v>
      </c>
      <c r="D11" s="59"/>
      <c r="E11" s="59"/>
      <c r="F11" s="59"/>
      <c r="G11" s="59"/>
      <c r="H11" s="63"/>
    </row>
    <row r="12" spans="2:8" ht="12" customHeight="1" x14ac:dyDescent="0.35">
      <c r="B12" s="38" t="s">
        <v>246</v>
      </c>
      <c r="C12" s="59"/>
      <c r="D12" s="59"/>
      <c r="E12" s="59"/>
      <c r="F12" s="59"/>
      <c r="G12" s="59"/>
      <c r="H12" s="63"/>
    </row>
    <row r="13" spans="2:8" ht="12" customHeight="1" thickBot="1" x14ac:dyDescent="0.4">
      <c r="B13" s="56" t="s">
        <v>244</v>
      </c>
      <c r="C13" s="112">
        <f>+C12-C11</f>
        <v>0</v>
      </c>
      <c r="D13" s="64"/>
      <c r="E13" s="64"/>
      <c r="F13" s="64"/>
      <c r="G13" s="64"/>
      <c r="H13" s="6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25E04-7D06-4AFB-9862-847FF9C799DA}">
  <dimension ref="A3:J37"/>
  <sheetViews>
    <sheetView topLeftCell="A15" zoomScaleNormal="100" workbookViewId="0">
      <selection activeCell="D34" sqref="D34"/>
    </sheetView>
  </sheetViews>
  <sheetFormatPr defaultRowHeight="14.5" x14ac:dyDescent="0.35"/>
  <cols>
    <col min="1" max="1" width="5.54296875" style="37" bestFit="1" customWidth="1"/>
    <col min="2" max="2" width="35.6328125" customWidth="1"/>
    <col min="4" max="9" width="10.08984375" bestFit="1" customWidth="1"/>
  </cols>
  <sheetData>
    <row r="3" spans="1:9" ht="19.5" customHeight="1" x14ac:dyDescent="0.35">
      <c r="A3" s="41"/>
      <c r="B3" s="40" t="s">
        <v>248</v>
      </c>
      <c r="C3" s="40"/>
      <c r="D3" s="40"/>
      <c r="E3" s="40"/>
      <c r="F3" s="40"/>
      <c r="G3" s="40"/>
      <c r="H3" s="40"/>
      <c r="I3" s="42"/>
    </row>
    <row r="4" spans="1:9" ht="12" customHeight="1" x14ac:dyDescent="0.35">
      <c r="A4" s="43"/>
      <c r="B4" s="44"/>
      <c r="C4" s="44"/>
      <c r="D4" s="44">
        <v>2019</v>
      </c>
      <c r="E4" s="44">
        <v>2020</v>
      </c>
      <c r="F4" s="44">
        <v>2021</v>
      </c>
      <c r="G4" s="44">
        <v>2022</v>
      </c>
      <c r="H4" s="44">
        <v>2023</v>
      </c>
      <c r="I4" s="45">
        <v>2024</v>
      </c>
    </row>
    <row r="5" spans="1:9" ht="12" customHeight="1" x14ac:dyDescent="0.35">
      <c r="A5" s="53"/>
      <c r="B5" s="82" t="s">
        <v>242</v>
      </c>
      <c r="C5" s="82"/>
      <c r="D5" s="83">
        <v>56858</v>
      </c>
      <c r="E5" s="83">
        <v>51585</v>
      </c>
      <c r="F5" s="83">
        <v>49670</v>
      </c>
      <c r="G5" s="83">
        <v>53780</v>
      </c>
      <c r="H5" s="83">
        <v>59370</v>
      </c>
      <c r="I5" s="84">
        <v>69470</v>
      </c>
    </row>
    <row r="6" spans="1:9" ht="12" customHeight="1" x14ac:dyDescent="0.35">
      <c r="A6" s="53" t="s">
        <v>249</v>
      </c>
      <c r="B6" s="82" t="s">
        <v>250</v>
      </c>
      <c r="C6" s="82"/>
      <c r="D6" s="83">
        <v>185</v>
      </c>
      <c r="E6" s="83">
        <v>145</v>
      </c>
      <c r="F6" s="83">
        <v>160</v>
      </c>
      <c r="G6" s="83">
        <v>105</v>
      </c>
      <c r="H6" s="83">
        <v>33</v>
      </c>
      <c r="I6" s="84">
        <v>109</v>
      </c>
    </row>
    <row r="7" spans="1:9" ht="12" customHeight="1" x14ac:dyDescent="0.35">
      <c r="A7" s="73" t="s">
        <v>251</v>
      </c>
      <c r="B7" s="74" t="s">
        <v>252</v>
      </c>
      <c r="C7" s="74"/>
      <c r="D7" s="75"/>
      <c r="E7" s="75"/>
      <c r="F7" s="75"/>
      <c r="G7" s="75"/>
      <c r="H7" s="75"/>
      <c r="I7" s="76"/>
    </row>
    <row r="8" spans="1:9" ht="12" customHeight="1" x14ac:dyDescent="0.35">
      <c r="A8" s="53"/>
      <c r="B8" s="68" t="s">
        <v>253</v>
      </c>
      <c r="C8" s="68"/>
      <c r="D8" s="59">
        <v>0</v>
      </c>
      <c r="E8" s="59">
        <v>0</v>
      </c>
      <c r="F8" s="59">
        <v>230</v>
      </c>
      <c r="G8" s="59">
        <v>0</v>
      </c>
      <c r="H8" s="59">
        <v>0</v>
      </c>
      <c r="I8" s="63">
        <v>0</v>
      </c>
    </row>
    <row r="9" spans="1:9" ht="12" customHeight="1" x14ac:dyDescent="0.35">
      <c r="A9" s="53"/>
      <c r="B9" s="68" t="s">
        <v>254</v>
      </c>
      <c r="C9" s="68"/>
      <c r="D9" s="59">
        <v>35</v>
      </c>
      <c r="E9" s="59">
        <v>0</v>
      </c>
      <c r="F9" s="59"/>
      <c r="G9" s="59">
        <v>0</v>
      </c>
      <c r="H9" s="59">
        <v>0</v>
      </c>
      <c r="I9" s="63">
        <v>0</v>
      </c>
    </row>
    <row r="10" spans="1:9" ht="12" customHeight="1" x14ac:dyDescent="0.35">
      <c r="A10" s="53"/>
      <c r="B10" s="68" t="s">
        <v>255</v>
      </c>
      <c r="C10" s="68"/>
      <c r="D10" s="59">
        <v>0</v>
      </c>
      <c r="E10" s="59">
        <v>40</v>
      </c>
      <c r="F10" s="59">
        <v>5</v>
      </c>
      <c r="G10" s="59">
        <v>0</v>
      </c>
      <c r="H10" s="59">
        <v>0</v>
      </c>
      <c r="I10" s="63">
        <v>0</v>
      </c>
    </row>
    <row r="11" spans="1:9" ht="12" customHeight="1" x14ac:dyDescent="0.35">
      <c r="A11" s="53"/>
      <c r="B11" s="68" t="s">
        <v>256</v>
      </c>
      <c r="C11" s="68"/>
      <c r="D11" s="59">
        <v>0</v>
      </c>
      <c r="E11" s="59">
        <v>0</v>
      </c>
      <c r="F11" s="59">
        <v>55</v>
      </c>
      <c r="G11" s="59">
        <v>0</v>
      </c>
      <c r="H11" s="59">
        <v>0</v>
      </c>
      <c r="I11" s="63">
        <v>0</v>
      </c>
    </row>
    <row r="12" spans="1:9" ht="12" customHeight="1" x14ac:dyDescent="0.35">
      <c r="A12" s="53"/>
      <c r="B12" s="68" t="s">
        <v>257</v>
      </c>
      <c r="C12" s="68"/>
      <c r="D12" s="59">
        <v>0</v>
      </c>
      <c r="E12" s="59">
        <v>0</v>
      </c>
      <c r="F12" s="59"/>
      <c r="G12" s="59">
        <v>25</v>
      </c>
      <c r="H12" s="59">
        <v>0</v>
      </c>
      <c r="I12" s="63">
        <v>0</v>
      </c>
    </row>
    <row r="13" spans="1:9" ht="12" customHeight="1" x14ac:dyDescent="0.35">
      <c r="A13" s="53"/>
      <c r="B13" s="68" t="s">
        <v>258</v>
      </c>
      <c r="C13" s="68"/>
      <c r="D13" s="59">
        <v>0</v>
      </c>
      <c r="E13" s="59">
        <v>0</v>
      </c>
      <c r="F13" s="59"/>
      <c r="G13" s="59">
        <v>35</v>
      </c>
      <c r="H13" s="59">
        <v>30</v>
      </c>
      <c r="I13" s="63">
        <v>0</v>
      </c>
    </row>
    <row r="14" spans="1:9" ht="12" customHeight="1" x14ac:dyDescent="0.35">
      <c r="A14" s="53"/>
      <c r="B14" s="68" t="s">
        <v>259</v>
      </c>
      <c r="C14" s="68"/>
      <c r="D14" s="59">
        <v>0</v>
      </c>
      <c r="E14" s="59">
        <v>0</v>
      </c>
      <c r="F14" s="59"/>
      <c r="G14" s="59"/>
      <c r="H14" s="59">
        <v>0</v>
      </c>
      <c r="I14" s="63">
        <v>50</v>
      </c>
    </row>
    <row r="15" spans="1:9" ht="12" customHeight="1" x14ac:dyDescent="0.35">
      <c r="A15" s="53"/>
      <c r="B15" s="68" t="s">
        <v>260</v>
      </c>
      <c r="C15" s="68"/>
      <c r="D15" s="59">
        <v>0</v>
      </c>
      <c r="E15" s="59">
        <v>0</v>
      </c>
      <c r="F15" s="59"/>
      <c r="G15" s="59">
        <v>60</v>
      </c>
      <c r="H15" s="59">
        <v>28</v>
      </c>
      <c r="I15" s="63">
        <v>0</v>
      </c>
    </row>
    <row r="16" spans="1:9" ht="12" customHeight="1" x14ac:dyDescent="0.35">
      <c r="A16" s="53"/>
      <c r="B16" s="68" t="s">
        <v>261</v>
      </c>
      <c r="C16" s="68"/>
      <c r="D16" s="59">
        <v>50</v>
      </c>
      <c r="E16" s="59">
        <v>40</v>
      </c>
      <c r="F16" s="59">
        <v>45</v>
      </c>
      <c r="G16" s="59">
        <v>35</v>
      </c>
      <c r="H16" s="59">
        <v>70</v>
      </c>
      <c r="I16" s="63">
        <v>42</v>
      </c>
    </row>
    <row r="17" spans="1:9" ht="12" customHeight="1" x14ac:dyDescent="0.35">
      <c r="A17" s="85"/>
      <c r="B17" s="77" t="s">
        <v>262</v>
      </c>
      <c r="C17" s="77"/>
      <c r="D17" s="78">
        <f>+SUM(D8:D16)</f>
        <v>85</v>
      </c>
      <c r="E17" s="78">
        <f t="shared" ref="E17:I17" si="0">+SUM(E8:E16)</f>
        <v>80</v>
      </c>
      <c r="F17" s="78">
        <f t="shared" si="0"/>
        <v>335</v>
      </c>
      <c r="G17" s="78">
        <f t="shared" si="0"/>
        <v>155</v>
      </c>
      <c r="H17" s="78">
        <f t="shared" si="0"/>
        <v>128</v>
      </c>
      <c r="I17" s="79">
        <f t="shared" si="0"/>
        <v>92</v>
      </c>
    </row>
    <row r="18" spans="1:9" ht="12" customHeight="1" x14ac:dyDescent="0.35">
      <c r="A18" s="53" t="s">
        <v>263</v>
      </c>
      <c r="B18" s="68" t="s">
        <v>264</v>
      </c>
      <c r="C18" s="68"/>
      <c r="D18" s="59">
        <v>200</v>
      </c>
      <c r="E18" s="59">
        <v>120</v>
      </c>
      <c r="F18" s="59">
        <v>320</v>
      </c>
      <c r="G18" s="59">
        <v>200</v>
      </c>
      <c r="H18" s="59">
        <v>170</v>
      </c>
      <c r="I18" s="63">
        <v>16</v>
      </c>
    </row>
    <row r="19" spans="1:9" ht="12" customHeight="1" x14ac:dyDescent="0.35">
      <c r="A19" s="73" t="s">
        <v>265</v>
      </c>
      <c r="B19" s="74" t="s">
        <v>266</v>
      </c>
      <c r="C19" s="74"/>
      <c r="D19" s="80"/>
      <c r="E19" s="80"/>
      <c r="F19" s="80"/>
      <c r="G19" s="80"/>
      <c r="H19" s="80"/>
      <c r="I19" s="81"/>
    </row>
    <row r="20" spans="1:9" ht="12" customHeight="1" x14ac:dyDescent="0.35">
      <c r="A20" s="53"/>
      <c r="B20" s="68" t="s">
        <v>267</v>
      </c>
      <c r="C20" s="68"/>
      <c r="D20" s="59">
        <v>80</v>
      </c>
      <c r="E20" s="59">
        <v>0</v>
      </c>
      <c r="F20" s="59"/>
      <c r="G20" s="59"/>
      <c r="H20" s="59"/>
      <c r="I20" s="63"/>
    </row>
    <row r="21" spans="1:9" ht="12" customHeight="1" x14ac:dyDescent="0.35">
      <c r="A21" s="53"/>
      <c r="B21" s="68" t="s">
        <v>268</v>
      </c>
      <c r="C21" s="68"/>
      <c r="D21" s="59"/>
      <c r="E21" s="59">
        <v>70</v>
      </c>
      <c r="F21" s="59"/>
      <c r="G21" s="59"/>
      <c r="H21" s="59"/>
      <c r="I21" s="63"/>
    </row>
    <row r="22" spans="1:9" ht="12" customHeight="1" x14ac:dyDescent="0.35">
      <c r="A22" s="53"/>
      <c r="B22" s="68" t="s">
        <v>269</v>
      </c>
      <c r="C22" s="68"/>
      <c r="D22" s="59"/>
      <c r="E22" s="59"/>
      <c r="F22" s="59">
        <v>35</v>
      </c>
      <c r="G22" s="59"/>
      <c r="H22" s="59"/>
      <c r="I22" s="63"/>
    </row>
    <row r="23" spans="1:9" ht="12" customHeight="1" x14ac:dyDescent="0.35">
      <c r="A23" s="53"/>
      <c r="B23" s="68" t="s">
        <v>270</v>
      </c>
      <c r="C23" s="68"/>
      <c r="D23" s="59"/>
      <c r="E23" s="59"/>
      <c r="F23" s="59"/>
      <c r="G23" s="59">
        <v>300</v>
      </c>
      <c r="H23" s="59"/>
      <c r="I23" s="63"/>
    </row>
    <row r="24" spans="1:9" ht="12" customHeight="1" x14ac:dyDescent="0.35">
      <c r="A24" s="53"/>
      <c r="B24" s="68" t="s">
        <v>271</v>
      </c>
      <c r="C24" s="68"/>
      <c r="D24" s="59"/>
      <c r="E24" s="59"/>
      <c r="F24" s="59"/>
      <c r="G24" s="59"/>
      <c r="H24" s="59">
        <v>45</v>
      </c>
      <c r="I24" s="63"/>
    </row>
    <row r="25" spans="1:9" ht="12" customHeight="1" x14ac:dyDescent="0.35">
      <c r="A25" s="53"/>
      <c r="B25" s="68" t="s">
        <v>272</v>
      </c>
      <c r="C25" s="68"/>
      <c r="D25" s="59"/>
      <c r="E25" s="59"/>
      <c r="F25" s="59"/>
      <c r="G25" s="59"/>
      <c r="H25" s="59"/>
      <c r="I25" s="63">
        <v>233</v>
      </c>
    </row>
    <row r="26" spans="1:9" ht="12" customHeight="1" x14ac:dyDescent="0.35">
      <c r="A26" s="85"/>
      <c r="B26" s="77" t="s">
        <v>273</v>
      </c>
      <c r="C26" s="77"/>
      <c r="D26" s="78">
        <f>+SUM(D20:D25)</f>
        <v>80</v>
      </c>
      <c r="E26" s="78">
        <f t="shared" ref="E26:I26" si="1">+SUM(E20:E25)</f>
        <v>70</v>
      </c>
      <c r="F26" s="78">
        <f t="shared" si="1"/>
        <v>35</v>
      </c>
      <c r="G26" s="78">
        <f t="shared" si="1"/>
        <v>300</v>
      </c>
      <c r="H26" s="78">
        <f t="shared" si="1"/>
        <v>45</v>
      </c>
      <c r="I26" s="79">
        <f t="shared" si="1"/>
        <v>233</v>
      </c>
    </row>
    <row r="27" spans="1:9" ht="12" customHeight="1" thickBot="1" x14ac:dyDescent="0.4">
      <c r="A27" s="56" t="s">
        <v>281</v>
      </c>
      <c r="B27" s="87" t="s">
        <v>280</v>
      </c>
      <c r="C27" s="87"/>
      <c r="D27" s="64">
        <f>+D17+D26</f>
        <v>165</v>
      </c>
      <c r="E27" s="64">
        <f t="shared" ref="E27:H27" si="2">+E17+E26</f>
        <v>150</v>
      </c>
      <c r="F27" s="64">
        <f t="shared" si="2"/>
        <v>370</v>
      </c>
      <c r="G27" s="64">
        <f t="shared" si="2"/>
        <v>455</v>
      </c>
      <c r="H27" s="64">
        <f t="shared" si="2"/>
        <v>173</v>
      </c>
      <c r="I27" s="65">
        <f>+I17+I26</f>
        <v>325</v>
      </c>
    </row>
    <row r="28" spans="1:9" ht="12" customHeight="1" x14ac:dyDescent="0.35">
      <c r="A28" s="73"/>
      <c r="B28" s="74" t="s">
        <v>274</v>
      </c>
      <c r="C28" s="74"/>
      <c r="D28" s="88"/>
      <c r="E28" s="88"/>
      <c r="F28" s="88"/>
      <c r="G28" s="88"/>
      <c r="H28" s="88"/>
      <c r="I28" s="89"/>
    </row>
    <row r="29" spans="1:9" ht="12" customHeight="1" x14ac:dyDescent="0.35">
      <c r="A29" s="53"/>
      <c r="B29" s="68" t="s">
        <v>253</v>
      </c>
      <c r="C29" s="68"/>
      <c r="D29" s="69"/>
      <c r="E29" s="69"/>
      <c r="F29" s="69">
        <v>-230</v>
      </c>
      <c r="G29" s="69"/>
      <c r="H29" s="69"/>
      <c r="I29" s="70"/>
    </row>
    <row r="30" spans="1:9" ht="12" customHeight="1" x14ac:dyDescent="0.35">
      <c r="A30" s="53"/>
      <c r="B30" s="68" t="s">
        <v>270</v>
      </c>
      <c r="C30" s="68"/>
      <c r="D30" s="69"/>
      <c r="E30" s="69"/>
      <c r="F30" s="69"/>
      <c r="G30" s="69">
        <v>-300</v>
      </c>
      <c r="H30" s="69"/>
      <c r="I30" s="70"/>
    </row>
    <row r="31" spans="1:9" ht="12" customHeight="1" x14ac:dyDescent="0.35">
      <c r="A31" s="53"/>
      <c r="B31" s="68" t="s">
        <v>272</v>
      </c>
      <c r="C31" s="68"/>
      <c r="D31" s="69"/>
      <c r="E31" s="69"/>
      <c r="F31" s="69"/>
      <c r="G31" s="69"/>
      <c r="H31" s="69"/>
      <c r="I31" s="70">
        <v>-233</v>
      </c>
    </row>
    <row r="32" spans="1:9" ht="12" customHeight="1" x14ac:dyDescent="0.35">
      <c r="A32" s="85"/>
      <c r="B32" s="86" t="s">
        <v>241</v>
      </c>
      <c r="C32" s="86"/>
      <c r="D32" s="90">
        <f>+D27+SUM(D29:D31)</f>
        <v>165</v>
      </c>
      <c r="E32" s="90">
        <f t="shared" ref="E32:I32" si="3">+E27+SUM(E29:E31)</f>
        <v>150</v>
      </c>
      <c r="F32" s="90">
        <f t="shared" si="3"/>
        <v>140</v>
      </c>
      <c r="G32" s="90">
        <f t="shared" si="3"/>
        <v>155</v>
      </c>
      <c r="H32" s="90">
        <f t="shared" si="3"/>
        <v>173</v>
      </c>
      <c r="I32" s="91">
        <f t="shared" si="3"/>
        <v>92</v>
      </c>
    </row>
    <row r="33" spans="1:10" ht="12" customHeight="1" x14ac:dyDescent="0.35">
      <c r="A33" s="53"/>
      <c r="B33" s="82" t="s">
        <v>275</v>
      </c>
      <c r="C33" s="68"/>
      <c r="D33" s="58">
        <f>+D32/D5</f>
        <v>2.9019663020155473E-3</v>
      </c>
      <c r="E33" s="58">
        <f t="shared" ref="E33:I33" si="4">+E32/E5</f>
        <v>2.907822041291073E-3</v>
      </c>
      <c r="F33" s="58">
        <f t="shared" si="4"/>
        <v>2.8186027783370245E-3</v>
      </c>
      <c r="G33" s="58">
        <f t="shared" si="4"/>
        <v>2.8821123094087023E-3</v>
      </c>
      <c r="H33" s="58">
        <f t="shared" si="4"/>
        <v>2.9139295940710797E-3</v>
      </c>
      <c r="I33" s="71">
        <f t="shared" si="4"/>
        <v>1.3243126529437167E-3</v>
      </c>
    </row>
    <row r="34" spans="1:10" ht="12" customHeight="1" x14ac:dyDescent="0.35">
      <c r="A34" s="53"/>
      <c r="B34" s="68" t="s">
        <v>245</v>
      </c>
      <c r="C34" s="68"/>
      <c r="D34" s="72"/>
      <c r="E34" s="68"/>
      <c r="F34" s="68"/>
      <c r="G34" s="68"/>
      <c r="H34" s="68"/>
      <c r="I34" s="51"/>
      <c r="J34" s="95"/>
    </row>
    <row r="35" spans="1:10" ht="12" customHeight="1" x14ac:dyDescent="0.35">
      <c r="A35" s="53" t="s">
        <v>278</v>
      </c>
      <c r="B35" s="68" t="s">
        <v>276</v>
      </c>
      <c r="C35" s="68"/>
      <c r="D35" s="69"/>
      <c r="E35" s="68"/>
      <c r="F35" s="68"/>
      <c r="G35" s="68"/>
      <c r="H35" s="68"/>
      <c r="I35" s="51"/>
    </row>
    <row r="36" spans="1:10" ht="12" customHeight="1" x14ac:dyDescent="0.35">
      <c r="A36" s="53" t="s">
        <v>279</v>
      </c>
      <c r="B36" s="68" t="s">
        <v>246</v>
      </c>
      <c r="C36" s="68"/>
      <c r="D36" s="69"/>
      <c r="E36" s="68"/>
      <c r="F36" s="68"/>
      <c r="G36" s="68"/>
      <c r="H36" s="68"/>
      <c r="I36" s="51"/>
    </row>
    <row r="37" spans="1:10" ht="12" customHeight="1" thickBot="1" x14ac:dyDescent="0.4">
      <c r="A37" s="92" t="s">
        <v>277</v>
      </c>
      <c r="B37" s="93" t="s">
        <v>244</v>
      </c>
      <c r="C37" s="93"/>
      <c r="D37" s="113">
        <f>+D36-D35</f>
        <v>0</v>
      </c>
      <c r="E37" s="93"/>
      <c r="F37" s="93"/>
      <c r="G37" s="93"/>
      <c r="H37" s="93"/>
      <c r="I37" s="9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BEFCD-AAE4-42BD-B6E9-6220D84CC0DB}">
  <dimension ref="B3:C17"/>
  <sheetViews>
    <sheetView workbookViewId="0">
      <selection activeCell="C5" sqref="C5:C16"/>
    </sheetView>
  </sheetViews>
  <sheetFormatPr defaultRowHeight="14.5" x14ac:dyDescent="0.35"/>
  <cols>
    <col min="2" max="2" width="45.26953125" bestFit="1" customWidth="1"/>
    <col min="3" max="3" width="9.54296875" bestFit="1" customWidth="1"/>
  </cols>
  <sheetData>
    <row r="3" spans="2:3" ht="14.5" customHeight="1" x14ac:dyDescent="0.35">
      <c r="B3" s="37" t="s">
        <v>191</v>
      </c>
      <c r="C3" s="104">
        <f>+'Bilancio iv Direttiva'!G124/1000</f>
        <v>0</v>
      </c>
    </row>
    <row r="4" spans="2:3" ht="14.5" customHeight="1" x14ac:dyDescent="0.35">
      <c r="B4" t="s">
        <v>213</v>
      </c>
      <c r="C4" s="105"/>
    </row>
    <row r="5" spans="2:3" x14ac:dyDescent="0.35">
      <c r="B5" t="s">
        <v>214</v>
      </c>
      <c r="C5" s="105"/>
    </row>
    <row r="6" spans="2:3" x14ac:dyDescent="0.35">
      <c r="B6" t="s">
        <v>215</v>
      </c>
      <c r="C6" s="105"/>
    </row>
    <row r="7" spans="2:3" x14ac:dyDescent="0.35">
      <c r="B7" t="s">
        <v>216</v>
      </c>
      <c r="C7" s="105"/>
    </row>
    <row r="8" spans="2:3" x14ac:dyDescent="0.35">
      <c r="B8" t="s">
        <v>217</v>
      </c>
      <c r="C8" s="105"/>
    </row>
    <row r="9" spans="2:3" x14ac:dyDescent="0.35">
      <c r="B9" t="s">
        <v>218</v>
      </c>
      <c r="C9" s="105"/>
    </row>
    <row r="10" spans="2:3" x14ac:dyDescent="0.35">
      <c r="B10" t="s">
        <v>219</v>
      </c>
      <c r="C10" s="105"/>
    </row>
    <row r="11" spans="2:3" x14ac:dyDescent="0.35">
      <c r="B11" t="s">
        <v>220</v>
      </c>
      <c r="C11" s="105"/>
    </row>
    <row r="12" spans="2:3" x14ac:dyDescent="0.35">
      <c r="B12" t="s">
        <v>221</v>
      </c>
      <c r="C12" s="105"/>
    </row>
    <row r="13" spans="2:3" x14ac:dyDescent="0.35">
      <c r="B13" t="s">
        <v>222</v>
      </c>
      <c r="C13" s="105"/>
    </row>
    <row r="14" spans="2:3" x14ac:dyDescent="0.35">
      <c r="B14" t="s">
        <v>209</v>
      </c>
      <c r="C14" s="105"/>
    </row>
    <row r="15" spans="2:3" x14ac:dyDescent="0.35">
      <c r="B15" t="s">
        <v>223</v>
      </c>
      <c r="C15" s="105"/>
    </row>
    <row r="16" spans="2:3" x14ac:dyDescent="0.35">
      <c r="B16" t="s">
        <v>224</v>
      </c>
      <c r="C16" s="105"/>
    </row>
    <row r="17" spans="2:3" x14ac:dyDescent="0.35">
      <c r="B17" s="37" t="s">
        <v>225</v>
      </c>
      <c r="C17" s="104">
        <f>+C3+C16</f>
        <v>0</v>
      </c>
    </row>
  </sheetData>
  <pageMargins left="0.7" right="0.7" top="0.75" bottom="0.75" header="0.3" footer="0.3"/>
  <pageSetup paperSize="9" orientation="portrait" horizontalDpi="1200" verticalDpi="1200" r:id="rId1"/>
  <headerFooter>
    <oddFooter>&amp;C&amp;7&amp;B&amp;"Arial"Document Classification: KPMG 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0D25-63BA-48B8-B582-C3F97031BBC3}">
  <dimension ref="A1:E2"/>
  <sheetViews>
    <sheetView workbookViewId="0"/>
  </sheetViews>
  <sheetFormatPr defaultRowHeight="14.5" x14ac:dyDescent="0.35"/>
  <sheetData>
    <row r="1" spans="1:5" x14ac:dyDescent="0.35">
      <c r="A1" s="37" t="s">
        <v>229</v>
      </c>
      <c r="B1" s="37" t="s">
        <v>230</v>
      </c>
      <c r="C1" s="37" t="s">
        <v>231</v>
      </c>
      <c r="D1" s="37" t="s">
        <v>232</v>
      </c>
      <c r="E1" s="37" t="s">
        <v>233</v>
      </c>
    </row>
    <row r="2" spans="1:5" x14ac:dyDescent="0.35">
      <c r="A2">
        <v>2</v>
      </c>
      <c r="B2">
        <v>3</v>
      </c>
      <c r="C2">
        <v>8</v>
      </c>
      <c r="D2">
        <v>13</v>
      </c>
      <c r="E2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</vt:i4>
      </vt:variant>
    </vt:vector>
  </HeadingPairs>
  <TitlesOfParts>
    <vt:vector size="9" baseType="lpstr">
      <vt:lpstr>Bilancio iv Direttiva</vt:lpstr>
      <vt:lpstr>EBITDA</vt:lpstr>
      <vt:lpstr>EBITDA normalizzato</vt:lpstr>
      <vt:lpstr>Calcolo Obsolescenza</vt:lpstr>
      <vt:lpstr>Movimentazione FSC</vt:lpstr>
      <vt:lpstr>PFN post aggiustamenti</vt:lpstr>
      <vt:lpstr>Effetti di normalizzazione</vt:lpstr>
      <vt:lpstr>Capitale Circolante operativo</vt:lpstr>
      <vt:lpstr>'Bilancio iv Direttiva'!Area_stampa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KPMG</dc:creator>
  <cp:lastModifiedBy>Scicchitano, Patrizia</cp:lastModifiedBy>
  <cp:lastPrinted>2018-03-16T10:10:05Z</cp:lastPrinted>
  <dcterms:created xsi:type="dcterms:W3CDTF">2012-01-13T11:23:32Z</dcterms:created>
  <dcterms:modified xsi:type="dcterms:W3CDTF">2025-11-19T20:16:28Z</dcterms:modified>
  <cp:category>KPMG Confidential</cp:category>
</cp:coreProperties>
</file>